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58ACA6EF-13A7-4075-96F2-CDD05B13F33C}" xr6:coauthVersionLast="45" xr6:coauthVersionMax="45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SOMMAIRE" sheetId="6" r:id="rId1"/>
    <sheet name="Données constantes" sheetId="32" r:id="rId2"/>
    <sheet name="Problème 8" sheetId="18" r:id="rId3"/>
    <sheet name="Problème 9" sheetId="19" r:id="rId4"/>
    <sheet name="Problème 10" sheetId="20" r:id="rId5"/>
    <sheet name="Problème 11" sheetId="21" r:id="rId6"/>
  </sheets>
  <definedNames>
    <definedName name="_xlnm.Print_Area" localSheetId="1">'Données constantes'!$A$1:$D$10</definedName>
    <definedName name="_xlnm.Print_Area" localSheetId="4">'Problème 10'!$A$1:$K$34</definedName>
    <definedName name="_xlnm.Print_Area" localSheetId="5">'Problème 11'!$A$1:$J$71</definedName>
    <definedName name="_xlnm.Print_Area" localSheetId="2">'Problème 8'!$A$1:$J$68</definedName>
    <definedName name="_xlnm.Print_Area" localSheetId="3">'Problème 9'!$A$1:$K$49</definedName>
    <definedName name="_xlnm.Print_Area" localSheetId="0">SOMMAIRE!$A$1:$D$31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9" l="1"/>
  <c r="I15" i="18"/>
  <c r="I17" i="18" s="1"/>
  <c r="I16" i="18" l="1"/>
  <c r="I46" i="21"/>
  <c r="H45" i="21"/>
  <c r="H25" i="21"/>
  <c r="H18" i="21"/>
  <c r="I9" i="21"/>
  <c r="D36" i="19"/>
  <c r="I26" i="19"/>
  <c r="H19" i="19"/>
  <c r="I10" i="19"/>
  <c r="I47" i="18"/>
  <c r="I49" i="18" s="1"/>
  <c r="H40" i="18"/>
  <c r="H8" i="18"/>
  <c r="H19" i="21" l="1"/>
  <c r="H20" i="21"/>
  <c r="H26" i="21"/>
  <c r="I28" i="21" s="1"/>
  <c r="H27" i="21"/>
  <c r="I11" i="21"/>
  <c r="I10" i="21"/>
  <c r="H10" i="18"/>
  <c r="H9" i="18"/>
  <c r="H42" i="18"/>
  <c r="H41" i="18"/>
  <c r="I48" i="18"/>
  <c r="H21" i="19"/>
  <c r="H20" i="19"/>
  <c r="I12" i="19"/>
  <c r="I11" i="19"/>
  <c r="D58" i="21"/>
  <c r="C55" i="21"/>
  <c r="C54" i="21"/>
  <c r="D53" i="21"/>
  <c r="I15" i="21"/>
  <c r="H14" i="21"/>
  <c r="I34" i="19"/>
  <c r="D35" i="19"/>
  <c r="H9" i="19"/>
  <c r="H33" i="19" s="1"/>
  <c r="D65" i="18"/>
  <c r="D66" i="18" s="1"/>
  <c r="D32" i="18"/>
  <c r="D33" i="18" s="1"/>
  <c r="I21" i="21" l="1"/>
  <c r="H8" i="19"/>
  <c r="C33" i="19"/>
  <c r="I22" i="19"/>
  <c r="I35" i="19" s="1"/>
  <c r="H37" i="19" s="1"/>
  <c r="F45" i="19" s="1"/>
  <c r="G69" i="21" l="1"/>
  <c r="I7" i="20"/>
  <c r="I8" i="20"/>
  <c r="I9" i="20"/>
  <c r="I10" i="20"/>
  <c r="I11" i="20"/>
  <c r="D12" i="20"/>
  <c r="G47" i="19"/>
  <c r="I12" i="20" l="1"/>
  <c r="G14" i="20" s="1"/>
  <c r="D30" i="20" s="1"/>
  <c r="D29" i="20" s="1"/>
  <c r="I21" i="20" s="1"/>
  <c r="H20" i="20" l="1"/>
  <c r="I32" i="21" l="1"/>
  <c r="I33" i="21" s="1"/>
  <c r="D56" i="21" l="1"/>
  <c r="I34" i="21"/>
</calcChain>
</file>

<file path=xl/sharedStrings.xml><?xml version="1.0" encoding="utf-8"?>
<sst xmlns="http://schemas.openxmlformats.org/spreadsheetml/2006/main" count="312" uniqueCount="144">
  <si>
    <t>JOURNAL GÉNÉRAL</t>
  </si>
  <si>
    <t>Date</t>
  </si>
  <si>
    <t>Débit</t>
  </si>
  <si>
    <t>Crédit</t>
  </si>
  <si>
    <t>Déc. 31</t>
  </si>
  <si>
    <t>Problème 20</t>
  </si>
  <si>
    <t>Problème 19</t>
  </si>
  <si>
    <t>Problème 18</t>
  </si>
  <si>
    <t>Problème 17</t>
  </si>
  <si>
    <t>Problème 16</t>
  </si>
  <si>
    <t>Problème 15</t>
  </si>
  <si>
    <t>Problème 14</t>
  </si>
  <si>
    <t>Problème 13</t>
  </si>
  <si>
    <t>Problème 12</t>
  </si>
  <si>
    <t>Problème 11</t>
  </si>
  <si>
    <t>Problème 10</t>
  </si>
  <si>
    <t>Problème 9</t>
  </si>
  <si>
    <t>Problème 8</t>
  </si>
  <si>
    <t>Problème 7</t>
  </si>
  <si>
    <t>Problème 6</t>
  </si>
  <si>
    <t>Problème 5</t>
  </si>
  <si>
    <t>Problème 4</t>
  </si>
  <si>
    <t>Problème 3</t>
  </si>
  <si>
    <t>Problème 2</t>
  </si>
  <si>
    <t>Problème 1</t>
  </si>
  <si>
    <t>SOMMAIRE</t>
  </si>
  <si>
    <t>Solde au début</t>
  </si>
  <si>
    <t>CHAPITRE 3</t>
  </si>
  <si>
    <t>Ventes</t>
  </si>
  <si>
    <t>BILAN PARTIEL</t>
  </si>
  <si>
    <t>ACTIF</t>
  </si>
  <si>
    <t>Actif à court terme</t>
  </si>
  <si>
    <t>Clients</t>
  </si>
  <si>
    <t>Clients nets</t>
  </si>
  <si>
    <t>Calcul de la perte due aux sommes non payées par les clients</t>
  </si>
  <si>
    <t>Chronologie des comptes</t>
  </si>
  <si>
    <t>Total dû par les clients</t>
  </si>
  <si>
    <t>Montant probable perdu</t>
  </si>
  <si>
    <t>Pourcentage probable de perte</t>
  </si>
  <si>
    <t>De 31 à 60 jours</t>
  </si>
  <si>
    <t>De 61 à 90 jours</t>
  </si>
  <si>
    <t>De 91 à 120 jours</t>
  </si>
  <si>
    <t>121 jours et plus</t>
  </si>
  <si>
    <t>Provision pour créances irrécouvrables</t>
  </si>
  <si>
    <t>=</t>
  </si>
  <si>
    <t>TPS à payer</t>
  </si>
  <si>
    <t>TVQ à payer</t>
  </si>
  <si>
    <t>Encaisse</t>
  </si>
  <si>
    <t>b)</t>
  </si>
  <si>
    <t>a)</t>
  </si>
  <si>
    <t>Juin 12</t>
  </si>
  <si>
    <t>20X7</t>
  </si>
  <si>
    <t>Créances irrécouvrables</t>
  </si>
  <si>
    <t>Régularisation</t>
  </si>
  <si>
    <t>Radiation</t>
  </si>
  <si>
    <t>Solde de fin</t>
  </si>
  <si>
    <t>PROBLÈME 8</t>
  </si>
  <si>
    <t>COLORSPEC</t>
  </si>
  <si>
    <t>20X4</t>
  </si>
  <si>
    <t>Sept. 24</t>
  </si>
  <si>
    <t>Recouvrement de comptes radiés</t>
  </si>
  <si>
    <t>(pour ajuster le solde de la provision au 31 décembre)</t>
  </si>
  <si>
    <t>Recouvrement</t>
  </si>
  <si>
    <t>PROBLÈME 9</t>
  </si>
  <si>
    <t>CONNEXIONS NORMAND</t>
  </si>
  <si>
    <t>au 31 décembre 20X7</t>
  </si>
  <si>
    <t>(pour comptabiliser les sommes reçues des clients)</t>
  </si>
  <si>
    <t>Moins : Provision pour créances irrécouvrables</t>
  </si>
  <si>
    <t>Ventes à crédit</t>
  </si>
  <si>
    <t>Encaissement des clients</t>
  </si>
  <si>
    <t>ALLARD</t>
  </si>
  <si>
    <t>PROBLÈME 10</t>
  </si>
  <si>
    <t>Oct. 31</t>
  </si>
  <si>
    <t xml:space="preserve">c) </t>
  </si>
  <si>
    <t>PROBLÈME 11</t>
  </si>
  <si>
    <t>MEUBLES HIROFUMI FUNAYAMA</t>
  </si>
  <si>
    <t>20X5</t>
  </si>
  <si>
    <t>Déc. 03</t>
  </si>
  <si>
    <t>(pour comptabiliser la radiation des comptes de certains clients)</t>
  </si>
  <si>
    <t>Déc. 12</t>
  </si>
  <si>
    <t>Déc. 19</t>
  </si>
  <si>
    <t>Déc. 23</t>
  </si>
  <si>
    <t>c)</t>
  </si>
  <si>
    <t>au 31 décembre 20X5</t>
  </si>
  <si>
    <t>Solde à la fin</t>
  </si>
  <si>
    <t>CHAPITRE 11</t>
  </si>
  <si>
    <r>
      <t xml:space="preserve">Les </t>
    </r>
    <r>
      <rPr>
        <b/>
        <i/>
        <sz val="11"/>
        <color theme="1"/>
        <rFont val="Calibri"/>
        <family val="2"/>
        <scheme val="minor"/>
      </rPr>
      <t>Clients</t>
    </r>
  </si>
  <si>
    <t>Laneuville et Légaré-Théorêt</t>
  </si>
  <si>
    <t>Les Meubles Benoît</t>
  </si>
  <si>
    <t>Vindel</t>
  </si>
  <si>
    <t>Alarmes Ultralerte</t>
  </si>
  <si>
    <t>Sécura</t>
  </si>
  <si>
    <t>Artech</t>
  </si>
  <si>
    <t>Transbec</t>
  </si>
  <si>
    <t>Colorspec</t>
  </si>
  <si>
    <t>Connexions Normand</t>
  </si>
  <si>
    <t>Allard</t>
  </si>
  <si>
    <t>Meubles Hirofumi Funayama</t>
  </si>
  <si>
    <t>CD Info</t>
  </si>
  <si>
    <t>Les effets à recevoir</t>
  </si>
  <si>
    <t>Les Industries Dubois inc.</t>
  </si>
  <si>
    <t>Le Foyer du meuble inc.</t>
  </si>
  <si>
    <t>Olivier Groleau et fils inc.</t>
  </si>
  <si>
    <t>Berco inc.</t>
  </si>
  <si>
    <t>Les Vêtements Briand</t>
  </si>
  <si>
    <t>Japotec</t>
  </si>
  <si>
    <t>30 jours et moins</t>
  </si>
  <si>
    <t>×</t>
  </si>
  <si>
    <r>
      <t xml:space="preserve">18 890 $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</t>
    </r>
  </si>
  <si>
    <t>DONNÉES CONSTANTES</t>
  </si>
  <si>
    <t>Taux de TPS</t>
  </si>
  <si>
    <t>Taux de TVQ</t>
  </si>
  <si>
    <t>Taux de taxe combinée</t>
  </si>
  <si>
    <r>
      <t xml:space="preserve">(pour radier le compte de certains clients jugés irrécouvrables : 9 567,14 $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8 321,06 $)</t>
    </r>
  </si>
  <si>
    <r>
      <t xml:space="preserve">(pour replacer le compte de Manuel Lamy qui avait été radié : 250,67 $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218,02 $)</t>
    </r>
  </si>
  <si>
    <t>Numéro 
des comptes</t>
  </si>
  <si>
    <t>(pour enregistrer la somme reçue du syndic de faillite pour le compte de Marc Gagnon)</t>
  </si>
  <si>
    <r>
      <t xml:space="preserve">(pour radier des livres le compte de Marc Gagnon jugé irrécouvrable : 
2 115,21 $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1 839,71 $)</t>
    </r>
  </si>
  <si>
    <r>
      <t xml:space="preserve">(pour rétablir la portion du compte de Marc Gagnon qui est récupérée : 528,80 $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459,93 $)</t>
    </r>
  </si>
  <si>
    <r>
      <t xml:space="preserve">(pour radier des livres le compte de Marc Gagnon jugé irrécouvrable : 2 115,21 $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1 839,71 $)</t>
    </r>
  </si>
  <si>
    <t>Page : 10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</si>
  <si>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1101</t>
    </r>
  </si>
  <si>
    <t>Page : 8</t>
  </si>
  <si>
    <t>Page : 22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</si>
  <si>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1100</t>
    </r>
  </si>
  <si>
    <t>Page : 5</t>
  </si>
  <si>
    <t>Page : 11</t>
  </si>
  <si>
    <r>
      <t xml:space="preserve">L’évaluation des </t>
    </r>
    <r>
      <rPr>
        <b/>
        <i/>
        <sz val="11"/>
        <color theme="1"/>
        <rFont val="Calibri"/>
        <family val="2"/>
        <scheme val="minor"/>
      </rPr>
      <t xml:space="preserve">Clients </t>
    </r>
    <r>
      <rPr>
        <b/>
        <sz val="11"/>
        <color theme="1"/>
        <rFont val="Calibri"/>
        <family val="2"/>
        <scheme val="minor"/>
      </rPr>
      <t>en tenant compte des taxes</t>
    </r>
  </si>
  <si>
    <t>Ferland Sport ltée</t>
  </si>
  <si>
    <t>Les problèmes de synthèse</t>
  </si>
  <si>
    <t>Nom des comptes et explication</t>
  </si>
  <si>
    <r>
      <t xml:space="preserve">(pour comptabiliser les ventes de décembre 20X7 : 175 000 $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= 152 207,00 $ : Clients : 175 000 $ × 80 % = 140 000 $)</t>
    </r>
  </si>
  <si>
    <r>
      <t>(pour régulariser le compte de</t>
    </r>
    <r>
      <rPr>
        <i/>
        <sz val="11"/>
        <rFont val="Calibri"/>
        <family val="2"/>
        <scheme val="minor"/>
      </rPr>
      <t xml:space="preserve"> Provision pour créances irrécouvrables</t>
    </r>
    <r>
      <rPr>
        <sz val="11"/>
        <rFont val="Calibri"/>
        <family val="2"/>
        <scheme val="minor"/>
      </rPr>
      <t xml:space="preserve">: [18 890 $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1,14975] + 583,56 $ = 17 013,22 $)</t>
    </r>
  </si>
  <si>
    <r>
      <t xml:space="preserve">Calcul de la régularisation du compte </t>
    </r>
    <r>
      <rPr>
        <b/>
        <i/>
        <sz val="11"/>
        <rFont val="Calibri"/>
        <family val="2"/>
        <scheme val="minor"/>
      </rPr>
      <t>Provision pour créances irrécouvrables</t>
    </r>
    <r>
      <rPr>
        <b/>
        <sz val="11"/>
        <rFont val="Calibri"/>
        <family val="2"/>
        <scheme val="minor"/>
      </rPr>
      <t>:</t>
    </r>
  </si>
  <si>
    <r>
      <t>(pour comptabiliser la régularisation du compte</t>
    </r>
    <r>
      <rPr>
        <i/>
        <sz val="11"/>
        <rFont val="Calibri"/>
        <family val="2"/>
        <scheme val="minor"/>
      </rPr>
      <t xml:space="preserve"> Provision pour créances irrécouvrables</t>
    </r>
    <r>
      <rPr>
        <sz val="11"/>
        <rFont val="Calibri"/>
        <family val="2"/>
        <scheme val="minor"/>
      </rPr>
      <t xml:space="preserve">: [145 675,67 $ × 2 %]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1,14975 – 777,13 $ = 1 756,91 $)</t>
    </r>
  </si>
  <si>
    <t>Taux d’escompte sur vente ou sur achat</t>
  </si>
  <si>
    <r>
      <t xml:space="preserve">Au bilan, on présentera le compte </t>
    </r>
    <r>
      <rPr>
        <i/>
        <sz val="11"/>
        <rFont val="Calibri"/>
        <family val="2"/>
        <scheme val="minor"/>
      </rPr>
      <t>Clients</t>
    </r>
    <r>
      <rPr>
        <sz val="11"/>
        <rFont val="Calibri"/>
        <family val="2"/>
        <scheme val="minor"/>
      </rPr>
      <t xml:space="preserve">moins la </t>
    </r>
    <r>
      <rPr>
        <i/>
        <sz val="11"/>
        <rFont val="Calibri"/>
        <family val="2"/>
        <scheme val="minor"/>
      </rPr>
      <t>Provision pour créances irrécouvrables</t>
    </r>
    <r>
      <rPr>
        <sz val="11"/>
        <rFont val="Calibri"/>
        <family val="2"/>
        <scheme val="minor"/>
      </rPr>
      <t>afin de présenter la somme nette due par les clients. À l’état des résultats, c’est le compte</t>
    </r>
    <r>
      <rPr>
        <i/>
        <sz val="11"/>
        <rFont val="Calibri"/>
        <family val="2"/>
        <scheme val="minor"/>
      </rPr>
      <t xml:space="preserve"> Créances irrécouvrables</t>
    </r>
    <r>
      <rPr>
        <sz val="11"/>
        <rFont val="Calibri"/>
        <family val="2"/>
        <scheme val="minor"/>
      </rPr>
      <t>(17 013,22 $) qui sera présenté dans la section des charges d’exploitation.</t>
    </r>
  </si>
  <si>
    <t>(pour comptabiliser l’encaissement du compte de Manuel Lamy)</t>
  </si>
  <si>
    <t>(pour comptabiliser un chèque reçu d’un syndic en paiement final du compte de Claude Rivard)</t>
  </si>
  <si>
    <t>(pour replacer le compte d’Éric Paquin qui avait été radié)</t>
  </si>
  <si>
    <t>(pour comptabiliser le premier paiement d’Éric Paquin)</t>
  </si>
  <si>
    <r>
      <t>(pour régulariser le compte de</t>
    </r>
    <r>
      <rPr>
        <i/>
        <sz val="11"/>
        <rFont val="Calibri"/>
        <family val="2"/>
        <scheme val="minor"/>
      </rPr>
      <t xml:space="preserve"> Provision pour créances irrécouvrables </t>
    </r>
    <r>
      <rPr>
        <sz val="11"/>
        <rFont val="Calibri"/>
        <family val="2"/>
        <scheme val="minor"/>
      </rPr>
      <t>: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[9 775,00 $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 xml:space="preserve">1,14975] = 8 501,85 $ + 310,76 $ = 8 812,61 $) </t>
    </r>
  </si>
  <si>
    <t>Note: les sommes contenues dans les comptes clients sont toujours taxes incluses</t>
  </si>
  <si>
    <t>taxes incluses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</si>
</sst>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* #,##0_)\ &quot;$&quot;_ ;_ * \(#,##0\)\ &quot;$&quot;_ ;_ * &quot;-&quot;_)\ &quot;$&quot;_ ;_ @_ "/>
    <numFmt numFmtId="44" formatCode="_ * #,##0.00_)\ &quot;$&quot;_ ;_ * \(#,##0.00\)\ &quot;$&quot;_ ;_ * &quot;-&quot;??_)\ &quot;$&quot;_ ;_ @_ "/>
    <numFmt numFmtId="164" formatCode="_ * #,##0_)\ _$_ ;_ * \(#,##0\)\ _$_ ;_ * &quot;-&quot;_)\ _$_ ;_ @_ "/>
    <numFmt numFmtId="165" formatCode="_ * #,##0.00_)\ _$_ ;_ * \(#,##0.00\)\ _$_ ;_ * &quot;-&quot;??_)\ _$_ ;_ @_ "/>
    <numFmt numFmtId="166" formatCode="_-* #,##0\ _€_-;\-* #,##0\ _€_-;_-* &quot;-&quot;\ _€_-;_-@_-"/>
    <numFmt numFmtId="167" formatCode="_-* #,##0.00\ _€_-;\-* #,##0.00\ _€_-;_-* &quot;-&quot;??\ _€_-;_-@_-"/>
    <numFmt numFmtId="168" formatCode="mmm\ dd"/>
    <numFmt numFmtId="169" formatCode="_ * #,##0.0_)\ &quot;$&quot;_ ;_ * \(#,##0.0\)\ &quot;$&quot;_ ;_ * &quot;-&quot;??_)\ &quot;$&quot;_ ;_ @_ "/>
    <numFmt numFmtId="170" formatCode="_ * #,##0.00_ \ [$$-C0C]_ ;_ * \-#,##0.00\ \ [$$-C0C]_ ;_ * &quot;-&quot;??_ \ [$$-C0C]_ ;_ @_ "/>
    <numFmt numFmtId="171" formatCode="_ * #,##0_ \ [$$-C0C]_ ;_ * \-#,##0\ \ [$$-C0C]_ ;_ * &quot;-&quot;_ \ [$$-C0C]_ ;_ @_ 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indexed="64"/>
      </top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indexed="64"/>
      </left>
      <right/>
      <top/>
      <bottom style="thin">
        <color theme="2" tint="-0.249977111117893"/>
      </bottom>
      <diagonal/>
    </border>
    <border>
      <left style="double">
        <color auto="1"/>
      </left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2" tint="-0.249977111117893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theme="2" tint="-0.249977111117893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249977111117893"/>
      </right>
      <top/>
      <bottom/>
      <diagonal/>
    </border>
  </borders>
  <cellStyleXfs count="9">
    <xf numFmtId="0" fontId="0" fillId="0" borderId="0"/>
    <xf numFmtId="165" fontId="9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" fillId="0" borderId="0"/>
    <xf numFmtId="0" fontId="2" fillId="0" borderId="0"/>
  </cellStyleXfs>
  <cellXfs count="166">
    <xf numFmtId="0" fontId="0" fillId="0" borderId="0" xfId="0"/>
    <xf numFmtId="0" fontId="10" fillId="2" borderId="0" xfId="0" applyFont="1" applyFill="1"/>
    <xf numFmtId="0" fontId="11" fillId="2" borderId="0" xfId="0" applyFont="1" applyFill="1"/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1" fillId="2" borderId="0" xfId="0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165" fontId="11" fillId="0" borderId="0" xfId="1" applyFont="1" applyFill="1" applyBorder="1"/>
    <xf numFmtId="0" fontId="11" fillId="5" borderId="0" xfId="0" applyFont="1" applyFill="1"/>
    <xf numFmtId="0" fontId="8" fillId="2" borderId="0" xfId="0" applyFont="1" applyFill="1"/>
    <xf numFmtId="0" fontId="11" fillId="5" borderId="10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165" fontId="11" fillId="5" borderId="11" xfId="1" applyFont="1" applyFill="1" applyBorder="1"/>
    <xf numFmtId="49" fontId="11" fillId="5" borderId="8" xfId="0" applyNumberFormat="1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65" fontId="11" fillId="5" borderId="12" xfId="1" applyFont="1" applyFill="1" applyBorder="1"/>
    <xf numFmtId="165" fontId="11" fillId="5" borderId="13" xfId="1" applyFont="1" applyFill="1" applyBorder="1"/>
    <xf numFmtId="168" fontId="11" fillId="5" borderId="8" xfId="0" applyNumberFormat="1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165" fontId="11" fillId="5" borderId="17" xfId="1" applyFont="1" applyFill="1" applyBorder="1"/>
    <xf numFmtId="0" fontId="11" fillId="5" borderId="9" xfId="0" applyFont="1" applyFill="1" applyBorder="1" applyAlignment="1"/>
    <xf numFmtId="0" fontId="11" fillId="5" borderId="7" xfId="0" applyFont="1" applyFill="1" applyBorder="1" applyAlignment="1"/>
    <xf numFmtId="0" fontId="11" fillId="5" borderId="8" xfId="0" applyFont="1" applyFill="1" applyBorder="1" applyAlignment="1"/>
    <xf numFmtId="165" fontId="11" fillId="5" borderId="7" xfId="0" applyNumberFormat="1" applyFont="1" applyFill="1" applyBorder="1" applyAlignment="1">
      <alignment vertical="center"/>
    </xf>
    <xf numFmtId="165" fontId="11" fillId="5" borderId="0" xfId="0" applyNumberFormat="1" applyFont="1" applyFill="1" applyBorder="1" applyAlignment="1">
      <alignment vertical="center"/>
    </xf>
    <xf numFmtId="0" fontId="14" fillId="6" borderId="0" xfId="7" applyFont="1" applyFill="1" applyAlignment="1">
      <alignment wrapText="1"/>
    </xf>
    <xf numFmtId="0" fontId="14" fillId="0" borderId="0" xfId="7" applyFont="1" applyFill="1" applyAlignment="1">
      <alignment wrapText="1"/>
    </xf>
    <xf numFmtId="0" fontId="5" fillId="0" borderId="0" xfId="7" applyFill="1"/>
    <xf numFmtId="0" fontId="5" fillId="0" borderId="0" xfId="7"/>
    <xf numFmtId="0" fontId="13" fillId="0" borderId="0" xfId="7" applyFont="1" applyFill="1" applyAlignment="1">
      <alignment horizontal="center"/>
    </xf>
    <xf numFmtId="0" fontId="5" fillId="5" borderId="0" xfId="7" applyFill="1" applyAlignment="1">
      <alignment horizontal="center"/>
    </xf>
    <xf numFmtId="0" fontId="5" fillId="5" borderId="0" xfId="7" applyFill="1"/>
    <xf numFmtId="0" fontId="11" fillId="5" borderId="0" xfId="7" applyFont="1" applyFill="1"/>
    <xf numFmtId="0" fontId="4" fillId="0" borderId="0" xfId="7" applyFont="1" applyFill="1"/>
    <xf numFmtId="0" fontId="11" fillId="5" borderId="0" xfId="2" applyFont="1" applyFill="1" applyBorder="1" applyAlignment="1">
      <alignment horizontal="right"/>
    </xf>
    <xf numFmtId="0" fontId="12" fillId="5" borderId="0" xfId="2" applyFont="1" applyFill="1" applyBorder="1" applyAlignment="1">
      <alignment horizontal="center"/>
    </xf>
    <xf numFmtId="0" fontId="12" fillId="5" borderId="20" xfId="2" applyFont="1" applyFill="1" applyBorder="1" applyAlignment="1">
      <alignment horizontal="center"/>
    </xf>
    <xf numFmtId="0" fontId="11" fillId="5" borderId="0" xfId="2" applyFont="1" applyFill="1" applyBorder="1"/>
    <xf numFmtId="0" fontId="11" fillId="5" borderId="0" xfId="2" applyFont="1" applyFill="1" applyAlignment="1">
      <alignment horizontal="left"/>
    </xf>
    <xf numFmtId="0" fontId="11" fillId="5" borderId="0" xfId="2" applyNumberFormat="1" applyFont="1" applyFill="1" applyAlignment="1">
      <alignment horizontal="left"/>
    </xf>
    <xf numFmtId="0" fontId="11" fillId="5" borderId="0" xfId="2" applyNumberFormat="1" applyFont="1" applyFill="1" applyAlignment="1">
      <alignment horizontal="right"/>
    </xf>
    <xf numFmtId="0" fontId="11" fillId="5" borderId="0" xfId="2" applyFont="1" applyFill="1" applyAlignment="1">
      <alignment horizontal="right"/>
    </xf>
    <xf numFmtId="169" fontId="11" fillId="5" borderId="21" xfId="3" applyNumberFormat="1" applyFont="1" applyFill="1" applyBorder="1"/>
    <xf numFmtId="169" fontId="11" fillId="5" borderId="0" xfId="3" applyNumberFormat="1" applyFont="1" applyFill="1" applyBorder="1"/>
    <xf numFmtId="0" fontId="11" fillId="5" borderId="0" xfId="0" applyFont="1" applyFill="1" applyBorder="1" applyAlignment="1">
      <alignment horizontal="center"/>
    </xf>
    <xf numFmtId="0" fontId="11" fillId="5" borderId="0" xfId="0" applyFont="1" applyFill="1" applyBorder="1" applyAlignment="1"/>
    <xf numFmtId="165" fontId="11" fillId="5" borderId="0" xfId="1" applyFont="1" applyFill="1" applyBorder="1"/>
    <xf numFmtId="0" fontId="11" fillId="5" borderId="0" xfId="0" applyFont="1" applyFill="1" applyBorder="1" applyAlignment="1">
      <alignment horizontal="left" vertical="center" indent="1"/>
    </xf>
    <xf numFmtId="49" fontId="12" fillId="5" borderId="0" xfId="0" applyNumberFormat="1" applyFont="1" applyFill="1" applyBorder="1" applyAlignment="1"/>
    <xf numFmtId="42" fontId="11" fillId="5" borderId="0" xfId="1" applyNumberFormat="1" applyFont="1" applyFill="1" applyBorder="1"/>
    <xf numFmtId="164" fontId="11" fillId="5" borderId="3" xfId="1" applyNumberFormat="1" applyFont="1" applyFill="1" applyBorder="1"/>
    <xf numFmtId="42" fontId="11" fillId="5" borderId="23" xfId="1" applyNumberFormat="1" applyFont="1" applyFill="1" applyBorder="1"/>
    <xf numFmtId="0" fontId="11" fillId="2" borderId="0" xfId="0" applyFont="1" applyFill="1" applyAlignment="1">
      <alignment horizontal="left"/>
    </xf>
    <xf numFmtId="42" fontId="11" fillId="5" borderId="6" xfId="0" applyNumberFormat="1" applyFont="1" applyFill="1" applyBorder="1" applyAlignment="1">
      <alignment horizontal="right" vertical="center"/>
    </xf>
    <xf numFmtId="165" fontId="11" fillId="5" borderId="5" xfId="0" applyNumberFormat="1" applyFont="1" applyFill="1" applyBorder="1" applyAlignment="1">
      <alignment vertical="center"/>
    </xf>
    <xf numFmtId="42" fontId="11" fillId="5" borderId="5" xfId="0" applyNumberFormat="1" applyFont="1" applyFill="1" applyBorder="1" applyAlignment="1">
      <alignment horizontal="center" vertical="center"/>
    </xf>
    <xf numFmtId="164" fontId="11" fillId="5" borderId="9" xfId="0" applyNumberFormat="1" applyFont="1" applyFill="1" applyBorder="1" applyAlignment="1">
      <alignment vertical="center"/>
    </xf>
    <xf numFmtId="164" fontId="11" fillId="5" borderId="25" xfId="0" applyNumberFormat="1" applyFont="1" applyFill="1" applyBorder="1" applyAlignment="1">
      <alignment vertical="center"/>
    </xf>
    <xf numFmtId="165" fontId="11" fillId="5" borderId="18" xfId="0" applyNumberFormat="1" applyFont="1" applyFill="1" applyBorder="1" applyAlignment="1">
      <alignment vertical="center"/>
    </xf>
    <xf numFmtId="165" fontId="11" fillId="5" borderId="18" xfId="0" applyNumberFormat="1" applyFont="1" applyFill="1" applyBorder="1" applyAlignment="1">
      <alignment horizontal="center" vertical="center"/>
    </xf>
    <xf numFmtId="42" fontId="11" fillId="5" borderId="26" xfId="0" applyNumberFormat="1" applyFont="1" applyFill="1" applyBorder="1" applyAlignment="1">
      <alignment horizontal="right" vertical="center"/>
    </xf>
    <xf numFmtId="164" fontId="11" fillId="5" borderId="22" xfId="0" applyNumberFormat="1" applyFont="1" applyFill="1" applyBorder="1" applyAlignment="1">
      <alignment vertical="center"/>
    </xf>
    <xf numFmtId="42" fontId="11" fillId="5" borderId="23" xfId="0" applyNumberFormat="1" applyFont="1" applyFill="1" applyBorder="1" applyAlignment="1">
      <alignment horizontal="right" vertical="center"/>
    </xf>
    <xf numFmtId="0" fontId="12" fillId="5" borderId="0" xfId="0" applyFont="1" applyFill="1"/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center"/>
    </xf>
    <xf numFmtId="44" fontId="11" fillId="5" borderId="0" xfId="0" applyNumberFormat="1" applyFont="1" applyFill="1" applyAlignment="1"/>
    <xf numFmtId="0" fontId="12" fillId="4" borderId="1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wrapText="1"/>
    </xf>
    <xf numFmtId="166" fontId="11" fillId="5" borderId="27" xfId="3" applyNumberFormat="1" applyFont="1" applyFill="1" applyBorder="1" applyAlignment="1">
      <alignment vertical="center"/>
    </xf>
    <xf numFmtId="0" fontId="17" fillId="2" borderId="0" xfId="0" applyFont="1" applyFill="1"/>
    <xf numFmtId="170" fontId="11" fillId="5" borderId="21" xfId="3" applyNumberFormat="1" applyFont="1" applyFill="1" applyBorder="1"/>
    <xf numFmtId="167" fontId="11" fillId="5" borderId="21" xfId="3" applyNumberFormat="1" applyFont="1" applyFill="1" applyBorder="1"/>
    <xf numFmtId="167" fontId="11" fillId="5" borderId="0" xfId="3" applyNumberFormat="1" applyFont="1" applyFill="1" applyBorder="1"/>
    <xf numFmtId="170" fontId="11" fillId="5" borderId="0" xfId="3" applyNumberFormat="1" applyFont="1" applyFill="1" applyBorder="1"/>
    <xf numFmtId="167" fontId="11" fillId="5" borderId="2" xfId="3" applyNumberFormat="1" applyFont="1" applyFill="1" applyBorder="1"/>
    <xf numFmtId="167" fontId="11" fillId="5" borderId="0" xfId="3" applyNumberFormat="1" applyFont="1" applyFill="1" applyBorder="1" applyAlignment="1">
      <alignment vertical="center"/>
    </xf>
    <xf numFmtId="167" fontId="11" fillId="5" borderId="1" xfId="3" applyNumberFormat="1" applyFont="1" applyFill="1" applyBorder="1" applyAlignment="1">
      <alignment vertical="center"/>
    </xf>
    <xf numFmtId="167" fontId="11" fillId="5" borderId="27" xfId="3" applyNumberFormat="1" applyFont="1" applyFill="1" applyBorder="1" applyAlignment="1">
      <alignment vertic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/>
    <xf numFmtId="0" fontId="11" fillId="0" borderId="0" xfId="2" applyFont="1" applyFill="1" applyBorder="1" applyAlignment="1">
      <alignment horizontal="right"/>
    </xf>
    <xf numFmtId="171" fontId="11" fillId="0" borderId="0" xfId="3" applyNumberFormat="1" applyFont="1" applyFill="1" applyBorder="1"/>
    <xf numFmtId="169" fontId="11" fillId="0" borderId="0" xfId="3" applyNumberFormat="1" applyFont="1" applyFill="1" applyBorder="1"/>
    <xf numFmtId="0" fontId="11" fillId="0" borderId="0" xfId="2" applyFont="1" applyFill="1" applyBorder="1"/>
    <xf numFmtId="0" fontId="11" fillId="0" borderId="0" xfId="0" applyFont="1" applyFill="1"/>
    <xf numFmtId="0" fontId="11" fillId="5" borderId="0" xfId="2" applyNumberFormat="1" applyFont="1" applyFill="1" applyAlignment="1">
      <alignment horizontal="right" wrapText="1"/>
    </xf>
    <xf numFmtId="171" fontId="11" fillId="5" borderId="28" xfId="3" applyNumberFormat="1" applyFont="1" applyFill="1" applyBorder="1"/>
    <xf numFmtId="0" fontId="3" fillId="5" borderId="0" xfId="7" applyFont="1" applyFill="1"/>
    <xf numFmtId="0" fontId="3" fillId="5" borderId="0" xfId="7" applyFont="1" applyFill="1" applyAlignment="1">
      <alignment wrapText="1"/>
    </xf>
    <xf numFmtId="165" fontId="11" fillId="2" borderId="0" xfId="0" applyNumberFormat="1" applyFont="1" applyFill="1"/>
    <xf numFmtId="0" fontId="12" fillId="2" borderId="0" xfId="0" applyFont="1" applyFill="1"/>
    <xf numFmtId="0" fontId="11" fillId="0" borderId="0" xfId="0" applyFont="1" applyFill="1" applyBorder="1" applyAlignment="1">
      <alignment wrapText="1"/>
    </xf>
    <xf numFmtId="165" fontId="11" fillId="2" borderId="0" xfId="0" applyNumberFormat="1" applyFont="1" applyFill="1" applyBorder="1"/>
    <xf numFmtId="0" fontId="11" fillId="5" borderId="0" xfId="2" applyFont="1" applyFill="1" applyBorder="1" applyAlignment="1">
      <alignment horizontal="left"/>
    </xf>
    <xf numFmtId="168" fontId="12" fillId="0" borderId="0" xfId="0" applyNumberFormat="1" applyFont="1" applyFill="1" applyBorder="1" applyAlignment="1">
      <alignment horizontal="left"/>
    </xf>
    <xf numFmtId="168" fontId="12" fillId="0" borderId="0" xfId="0" applyNumberFormat="1" applyFont="1" applyFill="1" applyBorder="1" applyAlignment="1">
      <alignment horizontal="left" wrapText="1"/>
    </xf>
    <xf numFmtId="167" fontId="11" fillId="5" borderId="24" xfId="3" applyNumberFormat="1" applyFont="1" applyFill="1" applyBorder="1"/>
    <xf numFmtId="171" fontId="11" fillId="5" borderId="1" xfId="3" applyNumberFormat="1" applyFont="1" applyFill="1" applyBorder="1"/>
    <xf numFmtId="167" fontId="11" fillId="5" borderId="3" xfId="3" applyNumberFormat="1" applyFont="1" applyFill="1" applyBorder="1"/>
    <xf numFmtId="167" fontId="11" fillId="5" borderId="29" xfId="3" applyNumberFormat="1" applyFont="1" applyFill="1" applyBorder="1" applyAlignment="1">
      <alignment vertical="center"/>
    </xf>
    <xf numFmtId="0" fontId="2" fillId="0" borderId="0" xfId="8"/>
    <xf numFmtId="0" fontId="2" fillId="0" borderId="0" xfId="8" applyFont="1"/>
    <xf numFmtId="0" fontId="2" fillId="5" borderId="30" xfId="8" applyFont="1" applyFill="1" applyBorder="1"/>
    <xf numFmtId="0" fontId="2" fillId="5" borderId="0" xfId="8" applyFont="1" applyFill="1"/>
    <xf numFmtId="0" fontId="20" fillId="0" borderId="0" xfId="8" applyFont="1" applyBorder="1"/>
    <xf numFmtId="0" fontId="20" fillId="0" borderId="0" xfId="8" applyFont="1"/>
    <xf numFmtId="0" fontId="11" fillId="5" borderId="9" xfId="0" applyFont="1" applyFill="1" applyBorder="1" applyAlignment="1">
      <alignment wrapText="1"/>
    </xf>
    <xf numFmtId="0" fontId="11" fillId="5" borderId="7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168" fontId="11" fillId="5" borderId="0" xfId="0" applyNumberFormat="1" applyFont="1" applyFill="1" applyBorder="1" applyAlignment="1"/>
    <xf numFmtId="165" fontId="11" fillId="5" borderId="7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165" fontId="11" fillId="5" borderId="5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/>
    <xf numFmtId="0" fontId="11" fillId="5" borderId="7" xfId="0" applyFont="1" applyFill="1" applyBorder="1" applyAlignment="1">
      <alignment horizontal="left" vertical="center" indent="1"/>
    </xf>
    <xf numFmtId="0" fontId="12" fillId="5" borderId="3" xfId="2" applyFont="1" applyFill="1" applyBorder="1" applyAlignment="1">
      <alignment horizontal="center"/>
    </xf>
    <xf numFmtId="0" fontId="8" fillId="5" borderId="0" xfId="2" applyNumberFormat="1" applyFont="1" applyFill="1" applyAlignment="1">
      <alignment horizontal="left"/>
    </xf>
    <xf numFmtId="0" fontId="11" fillId="0" borderId="0" xfId="0" applyFont="1" applyFill="1" applyBorder="1"/>
    <xf numFmtId="0" fontId="7" fillId="3" borderId="0" xfId="0" applyFont="1" applyFill="1" applyBorder="1" applyAlignment="1">
      <alignment horizontal="center"/>
    </xf>
    <xf numFmtId="0" fontId="10" fillId="2" borderId="0" xfId="0" applyFont="1" applyFill="1"/>
    <xf numFmtId="0" fontId="12" fillId="5" borderId="3" xfId="2" applyFont="1" applyFill="1" applyBorder="1" applyAlignment="1">
      <alignment horizontal="right"/>
    </xf>
    <xf numFmtId="0" fontId="1" fillId="5" borderId="0" xfId="7" applyFont="1" applyFill="1"/>
    <xf numFmtId="49" fontId="11" fillId="0" borderId="0" xfId="0" applyNumberFormat="1" applyFont="1" applyFill="1" applyBorder="1" applyAlignment="1">
      <alignment horizontal="center"/>
    </xf>
    <xf numFmtId="0" fontId="1" fillId="5" borderId="30" xfId="8" applyFont="1" applyFill="1" applyBorder="1"/>
    <xf numFmtId="0" fontId="14" fillId="5" borderId="0" xfId="7" applyFont="1" applyFill="1" applyAlignment="1">
      <alignment wrapText="1"/>
    </xf>
    <xf numFmtId="0" fontId="5" fillId="5" borderId="0" xfId="7" applyFill="1" applyAlignment="1">
      <alignment wrapText="1"/>
    </xf>
    <xf numFmtId="0" fontId="13" fillId="7" borderId="0" xfId="0" applyFont="1" applyFill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3" fillId="3" borderId="0" xfId="8" applyFont="1" applyFill="1" applyAlignment="1">
      <alignment horizontal="center"/>
    </xf>
    <xf numFmtId="0" fontId="12" fillId="5" borderId="3" xfId="2" applyFont="1" applyFill="1" applyBorder="1" applyAlignment="1">
      <alignment horizontal="center"/>
    </xf>
    <xf numFmtId="0" fontId="10" fillId="2" borderId="0" xfId="0" applyFont="1" applyFill="1"/>
    <xf numFmtId="0" fontId="11" fillId="5" borderId="9" xfId="0" applyFont="1" applyFill="1" applyBorder="1" applyAlignment="1">
      <alignment wrapText="1"/>
    </xf>
    <xf numFmtId="0" fontId="11" fillId="5" borderId="7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wrapText="1"/>
    </xf>
    <xf numFmtId="168" fontId="11" fillId="5" borderId="0" xfId="0" applyNumberFormat="1" applyFont="1" applyFill="1" applyBorder="1" applyAlignment="1"/>
    <xf numFmtId="0" fontId="12" fillId="5" borderId="0" xfId="0" applyFont="1" applyFill="1" applyBorder="1" applyAlignment="1">
      <alignment horizontal="center"/>
    </xf>
    <xf numFmtId="0" fontId="11" fillId="5" borderId="0" xfId="0" applyFont="1" applyFill="1" applyAlignment="1">
      <alignment horizontal="left" vertical="top" wrapText="1"/>
    </xf>
    <xf numFmtId="168" fontId="12" fillId="0" borderId="0" xfId="0" applyNumberFormat="1" applyFont="1" applyFill="1" applyBorder="1" applyAlignment="1">
      <alignment horizontal="left" wrapText="1"/>
    </xf>
    <xf numFmtId="49" fontId="11" fillId="5" borderId="18" xfId="0" applyNumberFormat="1" applyFont="1" applyFill="1" applyBorder="1" applyAlignment="1">
      <alignment horizontal="center" vertical="center"/>
    </xf>
    <xf numFmtId="49" fontId="11" fillId="5" borderId="19" xfId="0" applyNumberFormat="1" applyFont="1" applyFill="1" applyBorder="1" applyAlignment="1">
      <alignment horizontal="center" vertical="center"/>
    </xf>
    <xf numFmtId="9" fontId="11" fillId="5" borderId="7" xfId="0" applyNumberFormat="1" applyFont="1" applyFill="1" applyBorder="1" applyAlignment="1">
      <alignment horizontal="center" vertical="center"/>
    </xf>
    <xf numFmtId="165" fontId="11" fillId="5" borderId="7" xfId="0" applyNumberFormat="1" applyFont="1" applyFill="1" applyBorder="1" applyAlignment="1">
      <alignment horizontal="center" vertical="center"/>
    </xf>
    <xf numFmtId="49" fontId="11" fillId="5" borderId="7" xfId="0" applyNumberFormat="1" applyFont="1" applyFill="1" applyBorder="1" applyAlignment="1">
      <alignment horizontal="center" vertical="center"/>
    </xf>
    <xf numFmtId="49" fontId="11" fillId="5" borderId="8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/>
    </xf>
    <xf numFmtId="9" fontId="11" fillId="5" borderId="5" xfId="0" applyNumberFormat="1" applyFont="1" applyFill="1" applyBorder="1" applyAlignment="1">
      <alignment horizontal="center" vertical="center"/>
    </xf>
    <xf numFmtId="165" fontId="11" fillId="5" borderId="5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2" fillId="4" borderId="0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168" fontId="11" fillId="5" borderId="0" xfId="0" applyNumberFormat="1" applyFont="1" applyFill="1" applyBorder="1" applyAlignment="1">
      <alignment wrapText="1"/>
    </xf>
    <xf numFmtId="0" fontId="11" fillId="5" borderId="9" xfId="0" applyFont="1" applyFill="1" applyBorder="1" applyAlignment="1">
      <alignment horizontal="left" wrapText="1"/>
    </xf>
    <xf numFmtId="0" fontId="11" fillId="5" borderId="7" xfId="0" applyFont="1" applyFill="1" applyBorder="1" applyAlignment="1">
      <alignment horizontal="left" wrapText="1"/>
    </xf>
    <xf numFmtId="0" fontId="11" fillId="5" borderId="8" xfId="0" applyFont="1" applyFill="1" applyBorder="1" applyAlignment="1">
      <alignment horizontal="left" wrapText="1"/>
    </xf>
    <xf numFmtId="0" fontId="11" fillId="8" borderId="0" xfId="0" applyFont="1" applyFill="1" applyBorder="1" applyAlignment="1">
      <alignment wrapText="1"/>
    </xf>
    <xf numFmtId="165" fontId="8" fillId="5" borderId="0" xfId="0" applyNumberFormat="1" applyFont="1" applyFill="1" applyBorder="1" applyAlignment="1">
      <alignment vertical="center"/>
    </xf>
  </cellXfs>
  <cellStyles count="9">
    <cellStyle name="Milliers" xfId="1" builtinId="3"/>
    <cellStyle name="Milliers 2" xfId="6" xr:uid="{00000000-0005-0000-0000-000001000000}"/>
    <cellStyle name="Milliers 3 2" xfId="3" xr:uid="{00000000-0005-0000-0000-000002000000}"/>
    <cellStyle name="Monétaire 2" xfId="5" xr:uid="{00000000-0005-0000-0000-000003000000}"/>
    <cellStyle name="Normal" xfId="0" builtinId="0"/>
    <cellStyle name="Normal 2" xfId="4" xr:uid="{00000000-0005-0000-0000-000005000000}"/>
    <cellStyle name="Normal 3" xfId="2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colors>
    <mruColors>
      <color rgb="FFFCFEE8"/>
      <color rgb="FFFFFFFF"/>
      <color rgb="FF1E1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K30"/>
  <sheetViews>
    <sheetView showGridLines="0" workbookViewId="0">
      <selection activeCell="B1" sqref="B1:C1"/>
    </sheetView>
  </sheetViews>
  <sheetFormatPr baseColWidth="10" defaultColWidth="9.109375" defaultRowHeight="14.4" x14ac:dyDescent="0.3"/>
  <cols>
    <col min="1" max="1" width="0.88671875" style="28" customWidth="1"/>
    <col min="2" max="2" width="26.5546875" style="30" customWidth="1"/>
    <col min="3" max="3" width="70.6640625" style="30" customWidth="1"/>
    <col min="4" max="4" width="2.88671875" style="30" customWidth="1"/>
    <col min="5" max="5" width="9.109375" style="29"/>
    <col min="6" max="141" width="9.109375" style="28"/>
    <col min="142" max="16384" width="9.109375" style="27"/>
  </cols>
  <sheetData>
    <row r="1" spans="1:141" ht="15.6" x14ac:dyDescent="0.3">
      <c r="B1" s="129" t="s">
        <v>27</v>
      </c>
      <c r="C1" s="129"/>
      <c r="D1" s="31"/>
      <c r="E1" s="31"/>
    </row>
    <row r="3" spans="1:141" x14ac:dyDescent="0.3">
      <c r="B3" s="130" t="s">
        <v>25</v>
      </c>
      <c r="C3" s="130"/>
    </row>
    <row r="4" spans="1:141" s="30" customFormat="1" ht="17.25" customHeight="1" x14ac:dyDescent="0.3">
      <c r="A4" s="28"/>
      <c r="B4" s="127" t="s">
        <v>86</v>
      </c>
      <c r="C4" s="128"/>
      <c r="E4" s="35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</row>
    <row r="5" spans="1:141" x14ac:dyDescent="0.3">
      <c r="B5" s="32" t="s">
        <v>24</v>
      </c>
      <c r="C5" s="90" t="s">
        <v>87</v>
      </c>
    </row>
    <row r="6" spans="1:141" x14ac:dyDescent="0.3">
      <c r="B6" s="32" t="s">
        <v>23</v>
      </c>
      <c r="C6" s="90" t="s">
        <v>88</v>
      </c>
    </row>
    <row r="7" spans="1:141" s="30" customFormat="1" x14ac:dyDescent="0.3">
      <c r="A7" s="28"/>
      <c r="B7" s="32" t="s">
        <v>22</v>
      </c>
      <c r="C7" s="90" t="s">
        <v>89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</row>
    <row r="8" spans="1:141" s="30" customFormat="1" x14ac:dyDescent="0.3">
      <c r="A8" s="29"/>
      <c r="B8" s="32" t="s">
        <v>21</v>
      </c>
      <c r="C8" s="34" t="s">
        <v>90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</row>
    <row r="9" spans="1:141" s="30" customFormat="1" x14ac:dyDescent="0.3">
      <c r="A9" s="29"/>
      <c r="B9" s="32"/>
      <c r="C9" s="34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</row>
    <row r="10" spans="1:141" s="30" customFormat="1" x14ac:dyDescent="0.3">
      <c r="A10" s="29"/>
      <c r="B10" s="127" t="s">
        <v>127</v>
      </c>
      <c r="C10" s="1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</row>
    <row r="11" spans="1:141" s="30" customFormat="1" x14ac:dyDescent="0.3">
      <c r="A11" s="29"/>
      <c r="B11" s="32" t="s">
        <v>20</v>
      </c>
      <c r="C11" s="90" t="s">
        <v>91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</row>
    <row r="12" spans="1:141" s="30" customFormat="1" x14ac:dyDescent="0.3">
      <c r="A12" s="29"/>
      <c r="B12" s="32" t="s">
        <v>19</v>
      </c>
      <c r="C12" s="90" t="s">
        <v>92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</row>
    <row r="13" spans="1:141" x14ac:dyDescent="0.3">
      <c r="B13" s="32" t="s">
        <v>18</v>
      </c>
      <c r="C13" s="90" t="s">
        <v>93</v>
      </c>
    </row>
    <row r="14" spans="1:141" x14ac:dyDescent="0.3">
      <c r="B14" s="32" t="s">
        <v>17</v>
      </c>
      <c r="C14" s="90" t="s">
        <v>94</v>
      </c>
    </row>
    <row r="15" spans="1:141" x14ac:dyDescent="0.3">
      <c r="B15" s="32" t="s">
        <v>16</v>
      </c>
      <c r="C15" s="90" t="s">
        <v>95</v>
      </c>
    </row>
    <row r="16" spans="1:141" x14ac:dyDescent="0.3">
      <c r="B16" s="32" t="s">
        <v>15</v>
      </c>
      <c r="C16" s="34" t="s">
        <v>96</v>
      </c>
    </row>
    <row r="17" spans="1:141" x14ac:dyDescent="0.3">
      <c r="B17" s="32" t="s">
        <v>14</v>
      </c>
      <c r="C17" s="91" t="s">
        <v>97</v>
      </c>
    </row>
    <row r="18" spans="1:141" x14ac:dyDescent="0.3">
      <c r="B18" s="32" t="s">
        <v>13</v>
      </c>
      <c r="C18" s="124" t="s">
        <v>128</v>
      </c>
    </row>
    <row r="19" spans="1:141" x14ac:dyDescent="0.3">
      <c r="B19" s="32" t="s">
        <v>12</v>
      </c>
      <c r="C19" s="90" t="s">
        <v>98</v>
      </c>
    </row>
    <row r="20" spans="1:141" x14ac:dyDescent="0.3">
      <c r="B20" s="32" t="s">
        <v>11</v>
      </c>
      <c r="C20" s="90" t="s">
        <v>90</v>
      </c>
    </row>
    <row r="21" spans="1:141" x14ac:dyDescent="0.3">
      <c r="B21" s="32"/>
      <c r="C21" s="33"/>
    </row>
    <row r="22" spans="1:141" s="30" customFormat="1" ht="17.25" customHeight="1" x14ac:dyDescent="0.3">
      <c r="A22" s="28"/>
      <c r="B22" s="127" t="s">
        <v>99</v>
      </c>
      <c r="C22" s="1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</row>
    <row r="23" spans="1:141" s="30" customFormat="1" x14ac:dyDescent="0.3">
      <c r="A23" s="29"/>
      <c r="B23" s="32" t="s">
        <v>10</v>
      </c>
      <c r="C23" s="124" t="s">
        <v>103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</row>
    <row r="24" spans="1:141" s="30" customFormat="1" x14ac:dyDescent="0.3">
      <c r="A24" s="29"/>
      <c r="B24" s="32" t="s">
        <v>9</v>
      </c>
      <c r="C24" s="90" t="s">
        <v>101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</row>
    <row r="25" spans="1:141" x14ac:dyDescent="0.3">
      <c r="B25" s="32" t="s">
        <v>8</v>
      </c>
      <c r="C25" s="90" t="s">
        <v>102</v>
      </c>
    </row>
    <row r="26" spans="1:141" x14ac:dyDescent="0.3">
      <c r="B26" s="32" t="s">
        <v>7</v>
      </c>
      <c r="C26" s="124" t="s">
        <v>100</v>
      </c>
    </row>
    <row r="27" spans="1:141" x14ac:dyDescent="0.3">
      <c r="B27" s="32"/>
      <c r="C27" s="90"/>
    </row>
    <row r="28" spans="1:141" x14ac:dyDescent="0.3">
      <c r="B28" s="127" t="s">
        <v>129</v>
      </c>
      <c r="C28" s="128"/>
    </row>
    <row r="29" spans="1:141" x14ac:dyDescent="0.3">
      <c r="B29" s="32" t="s">
        <v>6</v>
      </c>
      <c r="C29" s="90" t="s">
        <v>104</v>
      </c>
    </row>
    <row r="30" spans="1:141" x14ac:dyDescent="0.3">
      <c r="B30" s="32" t="s">
        <v>5</v>
      </c>
      <c r="C30" s="90" t="s">
        <v>105</v>
      </c>
    </row>
  </sheetData>
  <mergeCells count="6">
    <mergeCell ref="B28:C28"/>
    <mergeCell ref="B1:C1"/>
    <mergeCell ref="B3:C3"/>
    <mergeCell ref="B4:C4"/>
    <mergeCell ref="B22:C22"/>
    <mergeCell ref="B10:C10"/>
  </mergeCells>
  <pageMargins left="0.7" right="0.7" top="0.75" bottom="0.75" header="0.3" footer="0.3"/>
  <pageSetup paperSize="120" scale="90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12"/>
  <sheetViews>
    <sheetView showGridLines="0" zoomScaleNormal="100" workbookViewId="0">
      <selection activeCell="H22" sqref="H22"/>
    </sheetView>
  </sheetViews>
  <sheetFormatPr baseColWidth="10" defaultColWidth="11.44140625" defaultRowHeight="14.4" x14ac:dyDescent="0.3"/>
  <cols>
    <col min="1" max="1" width="0.6640625" style="103" customWidth="1"/>
    <col min="2" max="2" width="45.6640625" style="103" customWidth="1"/>
    <col min="3" max="3" width="15.88671875" style="103" customWidth="1"/>
    <col min="4" max="4" width="2.6640625" style="103" customWidth="1"/>
    <col min="5" max="16384" width="11.44140625" style="103"/>
  </cols>
  <sheetData>
    <row r="1" spans="2:3" ht="15.6" x14ac:dyDescent="0.3">
      <c r="B1" s="131" t="s">
        <v>109</v>
      </c>
      <c r="C1" s="131"/>
    </row>
    <row r="2" spans="2:3" x14ac:dyDescent="0.3">
      <c r="B2" s="104"/>
      <c r="C2" s="104"/>
    </row>
    <row r="3" spans="2:3" x14ac:dyDescent="0.3">
      <c r="B3" s="105" t="s">
        <v>110</v>
      </c>
      <c r="C3" s="106">
        <v>0.05</v>
      </c>
    </row>
    <row r="4" spans="2:3" x14ac:dyDescent="0.3">
      <c r="B4" s="105" t="s">
        <v>111</v>
      </c>
      <c r="C4" s="106">
        <v>9.9750000000000005E-2</v>
      </c>
    </row>
    <row r="5" spans="2:3" x14ac:dyDescent="0.3">
      <c r="B5" s="105"/>
      <c r="C5" s="106"/>
    </row>
    <row r="6" spans="2:3" x14ac:dyDescent="0.3">
      <c r="B6" s="105" t="s">
        <v>112</v>
      </c>
      <c r="C6" s="106">
        <v>1.14975</v>
      </c>
    </row>
    <row r="7" spans="2:3" x14ac:dyDescent="0.3">
      <c r="B7" s="105"/>
      <c r="C7" s="106"/>
    </row>
    <row r="8" spans="2:3" x14ac:dyDescent="0.3">
      <c r="B8" s="126" t="s">
        <v>135</v>
      </c>
      <c r="C8" s="106">
        <v>0.02</v>
      </c>
    </row>
    <row r="9" spans="2:3" x14ac:dyDescent="0.3">
      <c r="B9" s="126" t="s">
        <v>135</v>
      </c>
      <c r="C9" s="106">
        <v>0.03</v>
      </c>
    </row>
    <row r="10" spans="2:3" ht="15.6" x14ac:dyDescent="0.3">
      <c r="B10" s="107"/>
      <c r="C10" s="108"/>
    </row>
    <row r="11" spans="2:3" x14ac:dyDescent="0.3">
      <c r="B11" s="104"/>
      <c r="C11" s="104"/>
    </row>
    <row r="12" spans="2:3" x14ac:dyDescent="0.3">
      <c r="B12" s="104"/>
      <c r="C12" s="104"/>
    </row>
  </sheetData>
  <mergeCells count="1">
    <mergeCell ref="B1:C1"/>
  </mergeCells>
  <pageMargins left="0.7" right="0.7" top="0.75" bottom="0.75" header="0.3" footer="0.3"/>
  <pageSetup paperSize="120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68"/>
  <sheetViews>
    <sheetView showGridLines="0" topLeftCell="A13" zoomScaleNormal="100" workbookViewId="0">
      <selection activeCell="C12" sqref="C12:F12"/>
    </sheetView>
  </sheetViews>
  <sheetFormatPr baseColWidth="10" defaultColWidth="11.44140625" defaultRowHeight="14.4" x14ac:dyDescent="0.3"/>
  <cols>
    <col min="1" max="1" width="0.88671875" style="2" customWidth="1"/>
    <col min="2" max="9" width="15.6640625" style="2" customWidth="1"/>
    <col min="10" max="10" width="2.6640625" style="2" customWidth="1"/>
    <col min="11" max="11" width="15.6640625" style="2" customWidth="1"/>
    <col min="12" max="16384" width="11.44140625" style="2"/>
  </cols>
  <sheetData>
    <row r="1" spans="2:11" ht="15.6" x14ac:dyDescent="0.3">
      <c r="B1" s="129" t="s">
        <v>27</v>
      </c>
      <c r="C1" s="129"/>
      <c r="D1" s="129"/>
      <c r="E1" s="129"/>
      <c r="F1" s="129"/>
      <c r="G1" s="129"/>
      <c r="H1" s="129"/>
      <c r="I1" s="129"/>
      <c r="K1" s="11"/>
    </row>
    <row r="2" spans="2:11" ht="15.6" x14ac:dyDescent="0.3">
      <c r="B2" s="1" t="s">
        <v>56</v>
      </c>
      <c r="C2" s="133" t="s">
        <v>57</v>
      </c>
      <c r="D2" s="133"/>
      <c r="E2" s="1"/>
    </row>
    <row r="3" spans="2:11" ht="15.6" x14ac:dyDescent="0.3">
      <c r="B3" s="1"/>
      <c r="C3" s="1"/>
      <c r="D3" s="1"/>
      <c r="E3" s="1"/>
    </row>
    <row r="4" spans="2:11" ht="16.5" customHeight="1" x14ac:dyDescent="0.3">
      <c r="B4" s="1" t="s">
        <v>49</v>
      </c>
      <c r="C4" s="1"/>
      <c r="D4" s="1"/>
      <c r="E4" s="1"/>
    </row>
    <row r="5" spans="2:11" x14ac:dyDescent="0.3">
      <c r="B5" s="130" t="s">
        <v>0</v>
      </c>
      <c r="C5" s="130"/>
      <c r="D5" s="130"/>
      <c r="E5" s="130"/>
      <c r="F5" s="130"/>
      <c r="G5" s="130"/>
      <c r="H5" s="130"/>
      <c r="I5" s="121" t="s">
        <v>122</v>
      </c>
    </row>
    <row r="6" spans="2:11" ht="28.8" x14ac:dyDescent="0.3">
      <c r="B6" s="69" t="s">
        <v>1</v>
      </c>
      <c r="C6" s="137" t="s">
        <v>130</v>
      </c>
      <c r="D6" s="138"/>
      <c r="E6" s="138"/>
      <c r="F6" s="139"/>
      <c r="G6" s="3" t="s">
        <v>115</v>
      </c>
      <c r="H6" s="4" t="s">
        <v>2</v>
      </c>
      <c r="I6" s="4" t="s">
        <v>3</v>
      </c>
    </row>
    <row r="7" spans="2:11" ht="15" customHeight="1" x14ac:dyDescent="0.3">
      <c r="B7" s="12" t="s">
        <v>58</v>
      </c>
      <c r="C7" s="116"/>
      <c r="D7" s="116"/>
      <c r="E7" s="116"/>
      <c r="F7" s="116"/>
      <c r="G7" s="13"/>
      <c r="H7" s="14"/>
      <c r="I7" s="14"/>
    </row>
    <row r="8" spans="2:11" x14ac:dyDescent="0.3">
      <c r="B8" s="15" t="s">
        <v>50</v>
      </c>
      <c r="C8" s="22" t="s">
        <v>43</v>
      </c>
      <c r="D8" s="23"/>
      <c r="E8" s="23"/>
      <c r="F8" s="24"/>
      <c r="G8" s="16">
        <v>1101</v>
      </c>
      <c r="H8" s="17">
        <f>I11/'Données constantes'!C6</f>
        <v>1839.712981082844</v>
      </c>
      <c r="I8" s="18"/>
    </row>
    <row r="9" spans="2:11" x14ac:dyDescent="0.3">
      <c r="B9" s="15"/>
      <c r="C9" s="23" t="s">
        <v>45</v>
      </c>
      <c r="D9" s="23"/>
      <c r="E9" s="23"/>
      <c r="F9" s="23"/>
      <c r="G9" s="16">
        <v>2305</v>
      </c>
      <c r="H9" s="17">
        <f>ROUND(H8*'Données constantes'!C3,2)</f>
        <v>91.99</v>
      </c>
      <c r="I9" s="18"/>
    </row>
    <row r="10" spans="2:11" x14ac:dyDescent="0.3">
      <c r="B10" s="15"/>
      <c r="C10" s="23" t="s">
        <v>46</v>
      </c>
      <c r="D10" s="23"/>
      <c r="E10" s="23"/>
      <c r="F10" s="23"/>
      <c r="G10" s="16">
        <v>2310</v>
      </c>
      <c r="H10" s="17">
        <f>ROUND(H8*'Données constantes'!C4,2)</f>
        <v>183.51</v>
      </c>
      <c r="I10" s="18"/>
    </row>
    <row r="11" spans="2:11" x14ac:dyDescent="0.3">
      <c r="B11" s="19"/>
      <c r="C11" s="117" t="s">
        <v>32</v>
      </c>
      <c r="D11" s="110"/>
      <c r="E11" s="110"/>
      <c r="F11" s="110"/>
      <c r="G11" s="16">
        <v>1100</v>
      </c>
      <c r="H11" s="17"/>
      <c r="I11" s="18">
        <v>2115.21</v>
      </c>
      <c r="J11" s="95"/>
    </row>
    <row r="12" spans="2:11" ht="30" customHeight="1" x14ac:dyDescent="0.3">
      <c r="B12" s="19"/>
      <c r="C12" s="134" t="s">
        <v>117</v>
      </c>
      <c r="D12" s="135"/>
      <c r="E12" s="135"/>
      <c r="F12" s="136"/>
      <c r="G12" s="16"/>
      <c r="H12" s="17"/>
      <c r="I12" s="18"/>
      <c r="J12" s="5"/>
    </row>
    <row r="13" spans="2:11" ht="15" customHeight="1" x14ac:dyDescent="0.3">
      <c r="B13" s="19"/>
      <c r="C13" s="109"/>
      <c r="D13" s="110"/>
      <c r="E13" s="110"/>
      <c r="F13" s="111"/>
      <c r="G13" s="16"/>
      <c r="H13" s="17"/>
      <c r="I13" s="18"/>
      <c r="J13" s="5"/>
    </row>
    <row r="14" spans="2:11" ht="15" customHeight="1" x14ac:dyDescent="0.3">
      <c r="B14" s="19" t="s">
        <v>59</v>
      </c>
      <c r="C14" s="109" t="s">
        <v>32</v>
      </c>
      <c r="D14" s="110"/>
      <c r="E14" s="110"/>
      <c r="F14" s="111"/>
      <c r="G14" s="16">
        <v>1100</v>
      </c>
      <c r="H14" s="17">
        <v>528.79999999999995</v>
      </c>
      <c r="I14" s="18"/>
      <c r="J14" s="5"/>
    </row>
    <row r="15" spans="2:11" ht="15" customHeight="1" x14ac:dyDescent="0.3">
      <c r="B15" s="19"/>
      <c r="C15" s="117" t="s">
        <v>60</v>
      </c>
      <c r="D15" s="117"/>
      <c r="E15" s="117"/>
      <c r="F15" s="117"/>
      <c r="G15" s="16">
        <v>4660</v>
      </c>
      <c r="H15" s="17"/>
      <c r="I15" s="18">
        <f>H14/'Données constantes'!C6</f>
        <v>459.92607088497493</v>
      </c>
      <c r="J15" s="5"/>
    </row>
    <row r="16" spans="2:11" ht="15" customHeight="1" x14ac:dyDescent="0.3">
      <c r="B16" s="19"/>
      <c r="C16" s="117" t="s">
        <v>45</v>
      </c>
      <c r="D16" s="117"/>
      <c r="E16" s="117"/>
      <c r="F16" s="117"/>
      <c r="G16" s="16">
        <v>2305</v>
      </c>
      <c r="H16" s="17"/>
      <c r="I16" s="18">
        <f>ROUND(I15*'Données constantes'!C3,2)</f>
        <v>23</v>
      </c>
      <c r="J16" s="5"/>
    </row>
    <row r="17" spans="2:10" ht="15" customHeight="1" x14ac:dyDescent="0.3">
      <c r="B17" s="19"/>
      <c r="C17" s="117" t="s">
        <v>46</v>
      </c>
      <c r="D17" s="117"/>
      <c r="E17" s="117"/>
      <c r="F17" s="117"/>
      <c r="G17" s="16">
        <v>2310</v>
      </c>
      <c r="H17" s="17"/>
      <c r="I17" s="18">
        <f>ROUND(I15*'Données constantes'!C4,2)-0.01</f>
        <v>45.870000000000005</v>
      </c>
      <c r="J17" s="95"/>
    </row>
    <row r="18" spans="2:10" ht="30" customHeight="1" x14ac:dyDescent="0.3">
      <c r="B18" s="19"/>
      <c r="C18" s="134" t="s">
        <v>118</v>
      </c>
      <c r="D18" s="135"/>
      <c r="E18" s="135"/>
      <c r="F18" s="136"/>
      <c r="G18" s="16"/>
      <c r="H18" s="17"/>
      <c r="I18" s="18"/>
      <c r="J18" s="5"/>
    </row>
    <row r="19" spans="2:10" ht="15" customHeight="1" x14ac:dyDescent="0.3">
      <c r="B19" s="19"/>
      <c r="C19" s="134"/>
      <c r="D19" s="135"/>
      <c r="E19" s="135"/>
      <c r="F19" s="136"/>
      <c r="G19" s="16"/>
      <c r="H19" s="17"/>
      <c r="I19" s="18"/>
      <c r="J19" s="5"/>
    </row>
    <row r="20" spans="2:10" ht="15" customHeight="1" x14ac:dyDescent="0.3">
      <c r="B20" s="19" t="s">
        <v>59</v>
      </c>
      <c r="C20" s="134" t="s">
        <v>47</v>
      </c>
      <c r="D20" s="135"/>
      <c r="E20" s="135"/>
      <c r="F20" s="136"/>
      <c r="G20" s="16">
        <v>1010</v>
      </c>
      <c r="H20" s="17">
        <v>528.79999999999995</v>
      </c>
      <c r="I20" s="18"/>
      <c r="J20" s="5"/>
    </row>
    <row r="21" spans="2:10" ht="15" customHeight="1" x14ac:dyDescent="0.3">
      <c r="B21" s="19"/>
      <c r="C21" s="117" t="s">
        <v>32</v>
      </c>
      <c r="D21" s="117"/>
      <c r="E21" s="117"/>
      <c r="F21" s="117"/>
      <c r="G21" s="16">
        <v>1100</v>
      </c>
      <c r="H21" s="17"/>
      <c r="I21" s="18">
        <v>528.79999999999995</v>
      </c>
      <c r="J21" s="5"/>
    </row>
    <row r="22" spans="2:10" ht="30" customHeight="1" x14ac:dyDescent="0.3">
      <c r="B22" s="19"/>
      <c r="C22" s="134" t="s">
        <v>116</v>
      </c>
      <c r="D22" s="135"/>
      <c r="E22" s="135"/>
      <c r="F22" s="136"/>
      <c r="G22" s="16"/>
      <c r="H22" s="17"/>
      <c r="I22" s="18"/>
      <c r="J22" s="5"/>
    </row>
    <row r="23" spans="2:10" ht="15" customHeight="1" x14ac:dyDescent="0.3">
      <c r="B23" s="19"/>
      <c r="C23" s="134"/>
      <c r="D23" s="135"/>
      <c r="E23" s="135"/>
      <c r="F23" s="136"/>
      <c r="G23" s="16"/>
      <c r="H23" s="17"/>
      <c r="I23" s="18"/>
      <c r="J23" s="5"/>
    </row>
    <row r="24" spans="2:10" ht="15" customHeight="1" x14ac:dyDescent="0.3">
      <c r="B24" s="15" t="s">
        <v>4</v>
      </c>
      <c r="C24" s="134" t="s">
        <v>52</v>
      </c>
      <c r="D24" s="135"/>
      <c r="E24" s="135"/>
      <c r="F24" s="136"/>
      <c r="G24" s="16">
        <v>5805</v>
      </c>
      <c r="H24" s="17">
        <v>2702.93</v>
      </c>
      <c r="I24" s="18"/>
      <c r="J24" s="5"/>
    </row>
    <row r="25" spans="2:10" ht="15" customHeight="1" x14ac:dyDescent="0.3">
      <c r="B25" s="19"/>
      <c r="C25" s="117" t="s">
        <v>43</v>
      </c>
      <c r="D25" s="117"/>
      <c r="E25" s="117"/>
      <c r="F25" s="117"/>
      <c r="G25" s="16">
        <v>1101</v>
      </c>
      <c r="H25" s="17"/>
      <c r="I25" s="18">
        <v>2702.93</v>
      </c>
      <c r="J25" s="5"/>
    </row>
    <row r="26" spans="2:10" ht="15" customHeight="1" x14ac:dyDescent="0.3">
      <c r="B26" s="19"/>
      <c r="C26" s="134" t="s">
        <v>61</v>
      </c>
      <c r="D26" s="135"/>
      <c r="E26" s="135"/>
      <c r="F26" s="136"/>
      <c r="G26" s="16"/>
      <c r="H26" s="17"/>
      <c r="I26" s="18"/>
      <c r="J26" s="5"/>
    </row>
    <row r="27" spans="2:10" x14ac:dyDescent="0.3">
      <c r="B27" s="6"/>
      <c r="C27" s="7"/>
      <c r="D27" s="7"/>
      <c r="E27" s="7"/>
      <c r="F27" s="7"/>
      <c r="G27" s="8"/>
      <c r="H27" s="9"/>
      <c r="I27" s="9"/>
    </row>
    <row r="28" spans="2:10" ht="30" customHeight="1" x14ac:dyDescent="0.3">
      <c r="B28" s="118"/>
      <c r="C28" s="140" t="s">
        <v>43</v>
      </c>
      <c r="D28" s="140"/>
      <c r="E28" s="123" t="s">
        <v>121</v>
      </c>
    </row>
    <row r="29" spans="2:10" x14ac:dyDescent="0.3">
      <c r="B29" s="36"/>
      <c r="C29" s="37" t="s">
        <v>2</v>
      </c>
      <c r="D29" s="38" t="s">
        <v>3</v>
      </c>
      <c r="E29" s="39"/>
    </row>
    <row r="30" spans="2:10" x14ac:dyDescent="0.3">
      <c r="B30" s="40"/>
      <c r="C30" s="78"/>
      <c r="D30" s="74">
        <v>4356.78</v>
      </c>
      <c r="E30" s="43" t="s">
        <v>26</v>
      </c>
    </row>
    <row r="31" spans="2:10" x14ac:dyDescent="0.3">
      <c r="B31" s="40" t="s">
        <v>54</v>
      </c>
      <c r="C31" s="79">
        <v>1839.71</v>
      </c>
      <c r="D31" s="77"/>
      <c r="E31" s="43"/>
    </row>
    <row r="32" spans="2:10" x14ac:dyDescent="0.3">
      <c r="B32" s="42"/>
      <c r="C32" s="80"/>
      <c r="D32" s="74">
        <f>D30-C31</f>
        <v>2517.0699999999997</v>
      </c>
      <c r="E32" s="42"/>
    </row>
    <row r="33" spans="2:10" x14ac:dyDescent="0.3">
      <c r="B33" s="42"/>
      <c r="C33" s="80"/>
      <c r="D33" s="77">
        <f>D34-D32</f>
        <v>2702.9300000000003</v>
      </c>
      <c r="E33" s="43" t="s">
        <v>53</v>
      </c>
    </row>
    <row r="34" spans="2:10" ht="15" thickBot="1" x14ac:dyDescent="0.35">
      <c r="B34" s="36"/>
      <c r="C34" s="89"/>
      <c r="D34" s="99">
        <v>5220</v>
      </c>
      <c r="E34" s="36" t="s">
        <v>55</v>
      </c>
    </row>
    <row r="35" spans="2:10" ht="15" thickTop="1" x14ac:dyDescent="0.3"/>
    <row r="36" spans="2:10" ht="15.6" x14ac:dyDescent="0.3">
      <c r="B36" s="1" t="s">
        <v>48</v>
      </c>
      <c r="C36" s="1"/>
      <c r="D36" s="1"/>
      <c r="E36" s="1"/>
    </row>
    <row r="37" spans="2:10" x14ac:dyDescent="0.3">
      <c r="B37" s="130" t="s">
        <v>0</v>
      </c>
      <c r="C37" s="130"/>
      <c r="D37" s="130"/>
      <c r="E37" s="130"/>
      <c r="F37" s="130"/>
      <c r="G37" s="130"/>
      <c r="H37" s="130"/>
      <c r="I37" s="121" t="s">
        <v>122</v>
      </c>
    </row>
    <row r="38" spans="2:10" ht="28.8" x14ac:dyDescent="0.3">
      <c r="B38" s="69" t="s">
        <v>1</v>
      </c>
      <c r="C38" s="137" t="s">
        <v>130</v>
      </c>
      <c r="D38" s="138"/>
      <c r="E38" s="138"/>
      <c r="F38" s="139"/>
      <c r="G38" s="3" t="s">
        <v>115</v>
      </c>
      <c r="H38" s="4" t="s">
        <v>2</v>
      </c>
      <c r="I38" s="4" t="s">
        <v>3</v>
      </c>
    </row>
    <row r="39" spans="2:10" x14ac:dyDescent="0.3">
      <c r="B39" s="12" t="s">
        <v>58</v>
      </c>
      <c r="C39" s="116"/>
      <c r="D39" s="116"/>
      <c r="E39" s="116"/>
      <c r="F39" s="116"/>
      <c r="G39" s="13"/>
      <c r="H39" s="14"/>
      <c r="I39" s="14"/>
    </row>
    <row r="40" spans="2:10" x14ac:dyDescent="0.3">
      <c r="B40" s="15" t="s">
        <v>50</v>
      </c>
      <c r="C40" s="22" t="s">
        <v>43</v>
      </c>
      <c r="D40" s="23"/>
      <c r="E40" s="23"/>
      <c r="F40" s="24"/>
      <c r="G40" s="16">
        <v>1101</v>
      </c>
      <c r="H40" s="17">
        <f>I43/'Données constantes'!C6</f>
        <v>1839.712981082844</v>
      </c>
      <c r="I40" s="18"/>
    </row>
    <row r="41" spans="2:10" x14ac:dyDescent="0.3">
      <c r="B41" s="15"/>
      <c r="C41" s="23" t="s">
        <v>45</v>
      </c>
      <c r="D41" s="23"/>
      <c r="E41" s="23"/>
      <c r="F41" s="23"/>
      <c r="G41" s="16">
        <v>2305</v>
      </c>
      <c r="H41" s="17">
        <f>ROUND(H40*'Données constantes'!C3,2)</f>
        <v>91.99</v>
      </c>
      <c r="I41" s="18"/>
    </row>
    <row r="42" spans="2:10" x14ac:dyDescent="0.3">
      <c r="B42" s="15"/>
      <c r="C42" s="23" t="s">
        <v>46</v>
      </c>
      <c r="D42" s="23"/>
      <c r="E42" s="23"/>
      <c r="F42" s="23"/>
      <c r="G42" s="16">
        <v>2310</v>
      </c>
      <c r="H42" s="17">
        <f>ROUND(H40*'Données constantes'!C4,2)</f>
        <v>183.51</v>
      </c>
      <c r="I42" s="18"/>
    </row>
    <row r="43" spans="2:10" x14ac:dyDescent="0.3">
      <c r="B43" s="19"/>
      <c r="C43" s="117" t="s">
        <v>32</v>
      </c>
      <c r="D43" s="110"/>
      <c r="E43" s="110"/>
      <c r="F43" s="110"/>
      <c r="G43" s="16">
        <v>1100</v>
      </c>
      <c r="H43" s="17"/>
      <c r="I43" s="18">
        <v>2115.21</v>
      </c>
      <c r="J43" s="92"/>
    </row>
    <row r="44" spans="2:10" ht="30" customHeight="1" x14ac:dyDescent="0.3">
      <c r="B44" s="19"/>
      <c r="C44" s="134" t="s">
        <v>119</v>
      </c>
      <c r="D44" s="135"/>
      <c r="E44" s="135"/>
      <c r="F44" s="136"/>
      <c r="G44" s="16"/>
      <c r="H44" s="17"/>
      <c r="I44" s="18"/>
    </row>
    <row r="45" spans="2:10" x14ac:dyDescent="0.3">
      <c r="B45" s="19"/>
      <c r="C45" s="109"/>
      <c r="D45" s="110"/>
      <c r="E45" s="110"/>
      <c r="F45" s="111"/>
      <c r="G45" s="16"/>
      <c r="H45" s="17"/>
      <c r="I45" s="18"/>
    </row>
    <row r="46" spans="2:10" x14ac:dyDescent="0.3">
      <c r="B46" s="19" t="s">
        <v>59</v>
      </c>
      <c r="C46" s="109" t="s">
        <v>32</v>
      </c>
      <c r="D46" s="110"/>
      <c r="E46" s="110"/>
      <c r="F46" s="111"/>
      <c r="G46" s="16">
        <v>1100</v>
      </c>
      <c r="H46" s="17">
        <v>528.79999999999995</v>
      </c>
      <c r="I46" s="18"/>
    </row>
    <row r="47" spans="2:10" x14ac:dyDescent="0.3">
      <c r="B47" s="19"/>
      <c r="C47" s="117" t="s">
        <v>43</v>
      </c>
      <c r="D47" s="117"/>
      <c r="E47" s="117"/>
      <c r="F47" s="117"/>
      <c r="G47" s="16">
        <v>1101</v>
      </c>
      <c r="H47" s="17"/>
      <c r="I47" s="18">
        <f>H46/'Données constantes'!C6</f>
        <v>459.92607088497493</v>
      </c>
    </row>
    <row r="48" spans="2:10" x14ac:dyDescent="0.3">
      <c r="B48" s="19"/>
      <c r="C48" s="117" t="s">
        <v>45</v>
      </c>
      <c r="D48" s="117"/>
      <c r="E48" s="117"/>
      <c r="F48" s="117"/>
      <c r="G48" s="16">
        <v>2305</v>
      </c>
      <c r="H48" s="17"/>
      <c r="I48" s="18">
        <f>ROUND(I47*'Données constantes'!C3,2)</f>
        <v>23</v>
      </c>
    </row>
    <row r="49" spans="2:10" x14ac:dyDescent="0.3">
      <c r="B49" s="19"/>
      <c r="C49" s="117" t="s">
        <v>46</v>
      </c>
      <c r="D49" s="117"/>
      <c r="E49" s="117"/>
      <c r="F49" s="117"/>
      <c r="G49" s="16">
        <v>2310</v>
      </c>
      <c r="H49" s="17"/>
      <c r="I49" s="18">
        <f>ROUND(I47*'Données constantes'!C4,2)-0.01</f>
        <v>45.870000000000005</v>
      </c>
      <c r="J49" s="92"/>
    </row>
    <row r="50" spans="2:10" ht="30" customHeight="1" x14ac:dyDescent="0.3">
      <c r="B50" s="19"/>
      <c r="C50" s="134" t="s">
        <v>118</v>
      </c>
      <c r="D50" s="135"/>
      <c r="E50" s="135"/>
      <c r="F50" s="136"/>
      <c r="G50" s="16"/>
      <c r="H50" s="17"/>
      <c r="I50" s="18"/>
    </row>
    <row r="51" spans="2:10" x14ac:dyDescent="0.3">
      <c r="B51" s="19"/>
      <c r="C51" s="109"/>
      <c r="D51" s="110"/>
      <c r="E51" s="110"/>
      <c r="F51" s="111"/>
      <c r="G51" s="16"/>
      <c r="H51" s="17"/>
      <c r="I51" s="18"/>
    </row>
    <row r="52" spans="2:10" x14ac:dyDescent="0.3">
      <c r="B52" s="19" t="s">
        <v>59</v>
      </c>
      <c r="C52" s="134" t="s">
        <v>47</v>
      </c>
      <c r="D52" s="135"/>
      <c r="E52" s="135"/>
      <c r="F52" s="136"/>
      <c r="G52" s="16">
        <v>1010</v>
      </c>
      <c r="H52" s="17">
        <v>528.79999999999995</v>
      </c>
      <c r="I52" s="18"/>
    </row>
    <row r="53" spans="2:10" x14ac:dyDescent="0.3">
      <c r="B53" s="19"/>
      <c r="C53" s="117" t="s">
        <v>32</v>
      </c>
      <c r="D53" s="117"/>
      <c r="E53" s="117"/>
      <c r="F53" s="117"/>
      <c r="G53" s="16">
        <v>1100</v>
      </c>
      <c r="H53" s="17"/>
      <c r="I53" s="18">
        <v>528.79999999999995</v>
      </c>
    </row>
    <row r="54" spans="2:10" ht="30" customHeight="1" x14ac:dyDescent="0.3">
      <c r="B54" s="19"/>
      <c r="C54" s="134" t="s">
        <v>116</v>
      </c>
      <c r="D54" s="135"/>
      <c r="E54" s="135"/>
      <c r="F54" s="136"/>
      <c r="G54" s="16"/>
      <c r="H54" s="17"/>
      <c r="I54" s="18"/>
    </row>
    <row r="55" spans="2:10" x14ac:dyDescent="0.3">
      <c r="B55" s="19"/>
      <c r="C55" s="109"/>
      <c r="D55" s="110"/>
      <c r="E55" s="110"/>
      <c r="F55" s="111"/>
      <c r="G55" s="16"/>
      <c r="H55" s="17"/>
      <c r="I55" s="18"/>
    </row>
    <row r="56" spans="2:10" x14ac:dyDescent="0.3">
      <c r="B56" s="15" t="s">
        <v>4</v>
      </c>
      <c r="C56" s="134" t="s">
        <v>52</v>
      </c>
      <c r="D56" s="135"/>
      <c r="E56" s="135"/>
      <c r="F56" s="136"/>
      <c r="G56" s="16">
        <v>5805</v>
      </c>
      <c r="H56" s="17">
        <v>2243</v>
      </c>
      <c r="I56" s="18"/>
    </row>
    <row r="57" spans="2:10" x14ac:dyDescent="0.3">
      <c r="B57" s="19"/>
      <c r="C57" s="117" t="s">
        <v>43</v>
      </c>
      <c r="D57" s="117"/>
      <c r="E57" s="117"/>
      <c r="F57" s="117"/>
      <c r="G57" s="16">
        <v>1101</v>
      </c>
      <c r="H57" s="17"/>
      <c r="I57" s="18">
        <v>2243</v>
      </c>
    </row>
    <row r="58" spans="2:10" ht="15" customHeight="1" x14ac:dyDescent="0.3">
      <c r="B58" s="19"/>
      <c r="C58" s="134" t="s">
        <v>61</v>
      </c>
      <c r="D58" s="135"/>
      <c r="E58" s="135"/>
      <c r="F58" s="136"/>
      <c r="G58" s="16"/>
      <c r="H58" s="17"/>
      <c r="I58" s="18"/>
    </row>
    <row r="59" spans="2:10" x14ac:dyDescent="0.3">
      <c r="B59" s="6"/>
      <c r="C59" s="7"/>
      <c r="D59" s="7"/>
      <c r="E59" s="7"/>
      <c r="F59" s="7"/>
      <c r="G59" s="8"/>
      <c r="H59" s="9"/>
      <c r="I59" s="9"/>
    </row>
    <row r="60" spans="2:10" ht="30" customHeight="1" x14ac:dyDescent="0.3">
      <c r="B60" s="118"/>
      <c r="C60" s="140" t="s">
        <v>43</v>
      </c>
      <c r="D60" s="140"/>
      <c r="E60" s="123" t="s">
        <v>121</v>
      </c>
    </row>
    <row r="61" spans="2:10" x14ac:dyDescent="0.3">
      <c r="B61" s="36"/>
      <c r="C61" s="37" t="s">
        <v>2</v>
      </c>
      <c r="D61" s="38" t="s">
        <v>3</v>
      </c>
      <c r="E61" s="39"/>
    </row>
    <row r="62" spans="2:10" x14ac:dyDescent="0.3">
      <c r="B62" s="40"/>
      <c r="C62" s="78"/>
      <c r="D62" s="74">
        <v>4356.78</v>
      </c>
      <c r="E62" s="43" t="s">
        <v>26</v>
      </c>
    </row>
    <row r="63" spans="2:10" x14ac:dyDescent="0.3">
      <c r="B63" s="40" t="s">
        <v>54</v>
      </c>
      <c r="C63" s="80">
        <v>1839.71</v>
      </c>
      <c r="D63" s="76"/>
      <c r="E63" s="43"/>
    </row>
    <row r="64" spans="2:10" x14ac:dyDescent="0.3">
      <c r="B64" s="41"/>
      <c r="C64" s="79"/>
      <c r="D64" s="77">
        <v>459.93</v>
      </c>
      <c r="E64" s="43" t="s">
        <v>62</v>
      </c>
    </row>
    <row r="65" spans="2:5" x14ac:dyDescent="0.3">
      <c r="B65" s="42"/>
      <c r="C65" s="80"/>
      <c r="D65" s="74">
        <f>D62-C63+D64</f>
        <v>2976.9999999999995</v>
      </c>
      <c r="E65" s="42"/>
    </row>
    <row r="66" spans="2:5" x14ac:dyDescent="0.3">
      <c r="B66" s="42"/>
      <c r="C66" s="80"/>
      <c r="D66" s="77">
        <f>D67-D65</f>
        <v>2243.0000000000005</v>
      </c>
      <c r="E66" s="43" t="s">
        <v>53</v>
      </c>
    </row>
    <row r="67" spans="2:5" ht="15" thickBot="1" x14ac:dyDescent="0.35">
      <c r="B67" s="36"/>
      <c r="C67" s="89"/>
      <c r="D67" s="99">
        <v>5220</v>
      </c>
      <c r="E67" s="36" t="s">
        <v>84</v>
      </c>
    </row>
    <row r="68" spans="2:5" ht="15" thickTop="1" x14ac:dyDescent="0.3"/>
  </sheetData>
  <mergeCells count="22">
    <mergeCell ref="C2:D2"/>
    <mergeCell ref="C60:D60"/>
    <mergeCell ref="C54:F54"/>
    <mergeCell ref="B1:I1"/>
    <mergeCell ref="B5:H5"/>
    <mergeCell ref="C6:F6"/>
    <mergeCell ref="C12:F12"/>
    <mergeCell ref="C28:D28"/>
    <mergeCell ref="C56:F56"/>
    <mergeCell ref="C58:F58"/>
    <mergeCell ref="C18:F18"/>
    <mergeCell ref="C19:F19"/>
    <mergeCell ref="C20:F20"/>
    <mergeCell ref="C26:F26"/>
    <mergeCell ref="B37:H37"/>
    <mergeCell ref="C38:F38"/>
    <mergeCell ref="C52:F52"/>
    <mergeCell ref="C44:F44"/>
    <mergeCell ref="C24:F24"/>
    <mergeCell ref="C22:F22"/>
    <mergeCell ref="C23:F23"/>
    <mergeCell ref="C50:F50"/>
  </mergeCells>
  <pageMargins left="0.7" right="0.7" top="0.75" bottom="0.75" header="0.3" footer="0.3"/>
  <pageSetup paperSize="120" scale="70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48"/>
  <sheetViews>
    <sheetView showGridLines="0" topLeftCell="A22" zoomScaleNormal="100" workbookViewId="0">
      <selection activeCell="E28" sqref="E28"/>
    </sheetView>
  </sheetViews>
  <sheetFormatPr baseColWidth="10" defaultColWidth="11.44140625" defaultRowHeight="14.4" x14ac:dyDescent="0.3"/>
  <cols>
    <col min="1" max="1" width="0.88671875" style="2" customWidth="1"/>
    <col min="2" max="10" width="15.6640625" style="2" customWidth="1"/>
    <col min="11" max="11" width="2.6640625" style="2" customWidth="1"/>
    <col min="12" max="16384" width="11.44140625" style="2"/>
  </cols>
  <sheetData>
    <row r="1" spans="2:11" ht="15.6" x14ac:dyDescent="0.3">
      <c r="B1" s="129" t="s">
        <v>27</v>
      </c>
      <c r="C1" s="129"/>
      <c r="D1" s="129"/>
      <c r="E1" s="129"/>
      <c r="F1" s="129"/>
      <c r="G1" s="129"/>
      <c r="H1" s="129"/>
      <c r="I1" s="129"/>
      <c r="K1" s="11"/>
    </row>
    <row r="2" spans="2:11" ht="15.6" x14ac:dyDescent="0.3">
      <c r="B2" s="1" t="s">
        <v>63</v>
      </c>
      <c r="C2" s="133" t="s">
        <v>64</v>
      </c>
      <c r="D2" s="133"/>
      <c r="E2" s="1"/>
    </row>
    <row r="3" spans="2:11" ht="15.6" x14ac:dyDescent="0.3">
      <c r="B3" s="122"/>
      <c r="C3" s="122"/>
      <c r="D3" s="122"/>
      <c r="E3" s="122"/>
    </row>
    <row r="4" spans="2:11" ht="15.6" x14ac:dyDescent="0.3">
      <c r="B4" s="93" t="s">
        <v>49</v>
      </c>
      <c r="C4" s="1"/>
      <c r="D4" s="1"/>
      <c r="E4" s="1"/>
    </row>
    <row r="5" spans="2:11" x14ac:dyDescent="0.3">
      <c r="B5" s="130" t="s">
        <v>0</v>
      </c>
      <c r="C5" s="130"/>
      <c r="D5" s="130"/>
      <c r="E5" s="130"/>
      <c r="F5" s="130"/>
      <c r="G5" s="130"/>
      <c r="H5" s="130"/>
      <c r="I5" s="121" t="s">
        <v>123</v>
      </c>
    </row>
    <row r="6" spans="2:11" ht="28.8" x14ac:dyDescent="0.3">
      <c r="B6" s="69" t="s">
        <v>1</v>
      </c>
      <c r="C6" s="137" t="s">
        <v>130</v>
      </c>
      <c r="D6" s="138"/>
      <c r="E6" s="138"/>
      <c r="F6" s="139"/>
      <c r="G6" s="3" t="s">
        <v>115</v>
      </c>
      <c r="H6" s="4" t="s">
        <v>2</v>
      </c>
      <c r="I6" s="4" t="s">
        <v>3</v>
      </c>
    </row>
    <row r="7" spans="2:11" ht="15" customHeight="1" x14ac:dyDescent="0.3">
      <c r="B7" s="12" t="s">
        <v>51</v>
      </c>
      <c r="C7" s="116"/>
      <c r="D7" s="116"/>
      <c r="E7" s="116"/>
      <c r="F7" s="116"/>
      <c r="G7" s="13"/>
      <c r="H7" s="14"/>
      <c r="I7" s="14"/>
    </row>
    <row r="8" spans="2:11" ht="15" customHeight="1" x14ac:dyDescent="0.3">
      <c r="B8" s="15" t="s">
        <v>4</v>
      </c>
      <c r="C8" s="109" t="s">
        <v>47</v>
      </c>
      <c r="D8" s="110"/>
      <c r="E8" s="110"/>
      <c r="F8" s="111"/>
      <c r="G8" s="20">
        <v>1010</v>
      </c>
      <c r="H8" s="21">
        <f>I10+I11+I12-H9</f>
        <v>35000.001522070001</v>
      </c>
      <c r="I8" s="21"/>
    </row>
    <row r="9" spans="2:11" ht="15" customHeight="1" x14ac:dyDescent="0.3">
      <c r="B9" s="81"/>
      <c r="C9" s="109" t="s">
        <v>32</v>
      </c>
      <c r="D9" s="117"/>
      <c r="E9" s="117"/>
      <c r="F9" s="117"/>
      <c r="G9" s="20">
        <v>1100</v>
      </c>
      <c r="H9" s="21">
        <f>175000*0.8</f>
        <v>140000</v>
      </c>
      <c r="I9" s="21"/>
    </row>
    <row r="10" spans="2:11" ht="15" customHeight="1" x14ac:dyDescent="0.3">
      <c r="B10" s="81"/>
      <c r="C10" s="117" t="s">
        <v>28</v>
      </c>
      <c r="D10" s="117"/>
      <c r="E10" s="117"/>
      <c r="F10" s="117"/>
      <c r="G10" s="20">
        <v>4500</v>
      </c>
      <c r="H10" s="21"/>
      <c r="I10" s="21">
        <f>175000/'Données constantes'!C6</f>
        <v>152207.00152207</v>
      </c>
    </row>
    <row r="11" spans="2:11" ht="15" customHeight="1" x14ac:dyDescent="0.3">
      <c r="B11" s="81"/>
      <c r="C11" s="117" t="s">
        <v>45</v>
      </c>
      <c r="D11" s="117"/>
      <c r="E11" s="117"/>
      <c r="F11" s="117"/>
      <c r="G11" s="20">
        <v>2305</v>
      </c>
      <c r="H11" s="21"/>
      <c r="I11" s="21">
        <f>ROUND(I10*'Données constantes'!C3,2)</f>
        <v>7610.35</v>
      </c>
    </row>
    <row r="12" spans="2:11" ht="15" customHeight="1" x14ac:dyDescent="0.3">
      <c r="B12" s="81"/>
      <c r="C12" s="117" t="s">
        <v>46</v>
      </c>
      <c r="D12" s="117"/>
      <c r="E12" s="117"/>
      <c r="F12" s="117"/>
      <c r="G12" s="20">
        <v>2310</v>
      </c>
      <c r="H12" s="21"/>
      <c r="I12" s="21">
        <f>ROUND(I10*'Données constantes'!C4,2)</f>
        <v>15182.65</v>
      </c>
      <c r="J12" s="92"/>
    </row>
    <row r="13" spans="2:11" ht="30" customHeight="1" x14ac:dyDescent="0.3">
      <c r="B13" s="81"/>
      <c r="C13" s="134" t="s">
        <v>131</v>
      </c>
      <c r="D13" s="135"/>
      <c r="E13" s="135"/>
      <c r="F13" s="136"/>
      <c r="G13" s="20"/>
      <c r="H13" s="21"/>
      <c r="I13" s="21"/>
    </row>
    <row r="14" spans="2:11" ht="15" customHeight="1" x14ac:dyDescent="0.3">
      <c r="B14" s="81"/>
      <c r="C14" s="82"/>
      <c r="D14" s="82"/>
      <c r="E14" s="82"/>
      <c r="F14" s="82"/>
      <c r="G14" s="20"/>
      <c r="H14" s="21"/>
      <c r="I14" s="21"/>
    </row>
    <row r="15" spans="2:11" ht="15" customHeight="1" x14ac:dyDescent="0.3">
      <c r="B15" s="15" t="s">
        <v>4</v>
      </c>
      <c r="C15" s="134" t="s">
        <v>47</v>
      </c>
      <c r="D15" s="135"/>
      <c r="E15" s="135"/>
      <c r="F15" s="136"/>
      <c r="G15" s="16">
        <v>1010</v>
      </c>
      <c r="H15" s="17">
        <v>135123.81</v>
      </c>
      <c r="I15" s="18"/>
      <c r="J15" s="5"/>
    </row>
    <row r="16" spans="2:11" ht="15" customHeight="1" x14ac:dyDescent="0.3">
      <c r="B16" s="19"/>
      <c r="C16" s="117" t="s">
        <v>32</v>
      </c>
      <c r="D16" s="117"/>
      <c r="E16" s="117"/>
      <c r="F16" s="117"/>
      <c r="G16" s="16">
        <v>1100</v>
      </c>
      <c r="H16" s="17"/>
      <c r="I16" s="18">
        <v>135123.81</v>
      </c>
      <c r="J16" s="5"/>
    </row>
    <row r="17" spans="2:10" ht="15" customHeight="1" x14ac:dyDescent="0.3">
      <c r="B17" s="19"/>
      <c r="C17" s="134" t="s">
        <v>66</v>
      </c>
      <c r="D17" s="135"/>
      <c r="E17" s="135"/>
      <c r="F17" s="136"/>
      <c r="G17" s="16"/>
      <c r="H17" s="17"/>
      <c r="I17" s="18"/>
      <c r="J17" s="5"/>
    </row>
    <row r="18" spans="2:10" ht="15" customHeight="1" x14ac:dyDescent="0.3">
      <c r="B18" s="19"/>
      <c r="C18" s="117"/>
      <c r="D18" s="110"/>
      <c r="E18" s="110"/>
      <c r="F18" s="110"/>
      <c r="G18" s="16"/>
      <c r="H18" s="17"/>
      <c r="I18" s="18"/>
      <c r="J18" s="5"/>
    </row>
    <row r="19" spans="2:10" ht="15" customHeight="1" x14ac:dyDescent="0.3">
      <c r="B19" s="15" t="s">
        <v>4</v>
      </c>
      <c r="C19" s="22" t="s">
        <v>43</v>
      </c>
      <c r="D19" s="23"/>
      <c r="E19" s="23"/>
      <c r="F19" s="24"/>
      <c r="G19" s="16">
        <v>1101</v>
      </c>
      <c r="H19" s="17">
        <f>9567.14/'Données constantes'!C6</f>
        <v>8321.0611002391815</v>
      </c>
      <c r="I19" s="18"/>
      <c r="J19" s="5"/>
    </row>
    <row r="20" spans="2:10" ht="15" customHeight="1" x14ac:dyDescent="0.3">
      <c r="B20" s="19"/>
      <c r="C20" s="23" t="s">
        <v>45</v>
      </c>
      <c r="D20" s="23"/>
      <c r="E20" s="23"/>
      <c r="F20" s="23"/>
      <c r="G20" s="16">
        <v>2305</v>
      </c>
      <c r="H20" s="17">
        <f>ROUND(H19*'Données constantes'!C3,2)</f>
        <v>416.05</v>
      </c>
      <c r="I20" s="18"/>
      <c r="J20" s="5"/>
    </row>
    <row r="21" spans="2:10" ht="15" customHeight="1" x14ac:dyDescent="0.3">
      <c r="B21" s="19"/>
      <c r="C21" s="23" t="s">
        <v>46</v>
      </c>
      <c r="D21" s="23"/>
      <c r="E21" s="23"/>
      <c r="F21" s="23"/>
      <c r="G21" s="16">
        <v>2310</v>
      </c>
      <c r="H21" s="17">
        <f>ROUND(H19*'Données constantes'!C4,2)</f>
        <v>830.03</v>
      </c>
      <c r="I21" s="18"/>
      <c r="J21" s="5"/>
    </row>
    <row r="22" spans="2:10" ht="15" customHeight="1" x14ac:dyDescent="0.3">
      <c r="B22" s="15"/>
      <c r="C22" s="117" t="s">
        <v>32</v>
      </c>
      <c r="D22" s="110"/>
      <c r="E22" s="110"/>
      <c r="F22" s="110"/>
      <c r="G22" s="16">
        <v>1100</v>
      </c>
      <c r="H22" s="17"/>
      <c r="I22" s="18">
        <f>SUM(H19:H21)</f>
        <v>9567.1411002391815</v>
      </c>
      <c r="J22" s="5"/>
    </row>
    <row r="23" spans="2:10" ht="30" customHeight="1" x14ac:dyDescent="0.3">
      <c r="B23" s="19"/>
      <c r="C23" s="134" t="s">
        <v>113</v>
      </c>
      <c r="D23" s="135"/>
      <c r="E23" s="135"/>
      <c r="F23" s="136"/>
      <c r="G23" s="16"/>
      <c r="H23" s="17"/>
      <c r="I23" s="18"/>
      <c r="J23" s="5"/>
    </row>
    <row r="24" spans="2:10" ht="15" customHeight="1" x14ac:dyDescent="0.3">
      <c r="B24" s="19"/>
      <c r="C24" s="109"/>
      <c r="D24" s="110"/>
      <c r="E24" s="110"/>
      <c r="F24" s="111"/>
      <c r="G24" s="16"/>
      <c r="H24" s="17"/>
      <c r="I24" s="18"/>
      <c r="J24" s="5"/>
    </row>
    <row r="25" spans="2:10" ht="15" customHeight="1" x14ac:dyDescent="0.3">
      <c r="B25" s="15" t="s">
        <v>4</v>
      </c>
      <c r="C25" s="134" t="s">
        <v>52</v>
      </c>
      <c r="D25" s="135"/>
      <c r="E25" s="135"/>
      <c r="F25" s="136"/>
      <c r="G25" s="16">
        <v>5805</v>
      </c>
      <c r="H25" s="17">
        <f>(9775/'Données constantes'!C6)+310.76</f>
        <v>8812.6082278756257</v>
      </c>
      <c r="I25" s="18"/>
      <c r="J25" s="5"/>
    </row>
    <row r="26" spans="2:10" ht="15" customHeight="1" x14ac:dyDescent="0.3">
      <c r="B26" s="15"/>
      <c r="C26" s="117" t="s">
        <v>43</v>
      </c>
      <c r="D26" s="117"/>
      <c r="E26" s="117"/>
      <c r="F26" s="117"/>
      <c r="G26" s="16">
        <v>1101</v>
      </c>
      <c r="H26" s="17"/>
      <c r="I26" s="18">
        <f>H25</f>
        <v>8812.6082278756257</v>
      </c>
      <c r="J26" s="5"/>
    </row>
    <row r="27" spans="2:10" ht="30" customHeight="1" x14ac:dyDescent="0.3">
      <c r="B27" s="15"/>
      <c r="C27" s="134" t="s">
        <v>141</v>
      </c>
      <c r="D27" s="135"/>
      <c r="E27" s="135"/>
      <c r="F27" s="136"/>
      <c r="G27" s="16"/>
      <c r="H27" s="17"/>
      <c r="I27" s="18"/>
      <c r="J27" s="5"/>
    </row>
    <row r="28" spans="2:10" s="87" customFormat="1" ht="87.6" customHeight="1" x14ac:dyDescent="0.3">
      <c r="B28" s="125"/>
      <c r="C28" s="164" t="s">
        <v>142</v>
      </c>
      <c r="D28" s="94"/>
      <c r="E28" s="94"/>
      <c r="F28" s="94"/>
      <c r="G28" s="8"/>
      <c r="H28" s="9"/>
      <c r="I28" s="9"/>
      <c r="J28" s="120"/>
    </row>
    <row r="29" spans="2:10" x14ac:dyDescent="0.3">
      <c r="B29" s="97" t="s">
        <v>48</v>
      </c>
      <c r="C29" s="7"/>
      <c r="D29" s="7"/>
      <c r="E29" s="7"/>
      <c r="F29" s="7"/>
      <c r="G29" s="8"/>
      <c r="H29" s="9"/>
      <c r="I29" s="9"/>
    </row>
    <row r="30" spans="2:10" ht="30" customHeight="1" x14ac:dyDescent="0.3">
      <c r="B30" s="118"/>
      <c r="C30" s="140" t="s">
        <v>43</v>
      </c>
      <c r="D30" s="140"/>
      <c r="E30" s="123" t="s">
        <v>121</v>
      </c>
      <c r="F30" s="7"/>
      <c r="G30" s="118"/>
      <c r="H30" s="132" t="s">
        <v>32</v>
      </c>
      <c r="I30" s="132"/>
      <c r="J30" s="123" t="s">
        <v>124</v>
      </c>
    </row>
    <row r="31" spans="2:10" x14ac:dyDescent="0.3">
      <c r="B31" s="36"/>
      <c r="C31" s="37" t="s">
        <v>2</v>
      </c>
      <c r="D31" s="38" t="s">
        <v>3</v>
      </c>
      <c r="E31" s="39"/>
      <c r="F31" s="7"/>
      <c r="G31" s="36"/>
      <c r="H31" s="37" t="s">
        <v>2</v>
      </c>
      <c r="I31" s="38" t="s">
        <v>3</v>
      </c>
      <c r="J31" s="39"/>
    </row>
    <row r="32" spans="2:10" x14ac:dyDescent="0.3">
      <c r="B32" s="40"/>
      <c r="C32" s="78"/>
      <c r="D32" s="74">
        <v>8010.3</v>
      </c>
      <c r="E32" s="43" t="s">
        <v>26</v>
      </c>
      <c r="F32" s="7"/>
      <c r="G32" s="43" t="s">
        <v>26</v>
      </c>
      <c r="H32" s="78">
        <v>212567.91</v>
      </c>
      <c r="I32" s="73"/>
      <c r="J32" s="43"/>
    </row>
    <row r="33" spans="2:10" x14ac:dyDescent="0.3">
      <c r="B33" s="40" t="s">
        <v>54</v>
      </c>
      <c r="C33" s="79">
        <f>H19</f>
        <v>8321.0611002391815</v>
      </c>
      <c r="D33" s="77"/>
      <c r="E33" s="43"/>
      <c r="F33" s="7"/>
      <c r="G33" s="43" t="s">
        <v>68</v>
      </c>
      <c r="H33" s="78">
        <f>H9</f>
        <v>140000</v>
      </c>
      <c r="I33" s="74"/>
      <c r="J33" s="43"/>
    </row>
    <row r="34" spans="2:10" ht="28.8" x14ac:dyDescent="0.3">
      <c r="B34" s="119"/>
      <c r="C34" s="80">
        <v>310.76</v>
      </c>
      <c r="D34" s="74"/>
      <c r="E34" s="42"/>
      <c r="F34" s="7"/>
      <c r="G34" s="42"/>
      <c r="H34" s="80"/>
      <c r="I34" s="78">
        <f>I16</f>
        <v>135123.81</v>
      </c>
      <c r="J34" s="88" t="s">
        <v>69</v>
      </c>
    </row>
    <row r="35" spans="2:10" x14ac:dyDescent="0.3">
      <c r="B35" s="42"/>
      <c r="C35" s="80"/>
      <c r="D35" s="77">
        <f>H25</f>
        <v>8812.6082278756257</v>
      </c>
      <c r="E35" s="43" t="s">
        <v>53</v>
      </c>
      <c r="F35" s="7"/>
      <c r="G35" s="42"/>
      <c r="H35" s="80"/>
      <c r="I35" s="75">
        <f>I22</f>
        <v>9567.1411002391815</v>
      </c>
      <c r="J35" s="36" t="s">
        <v>54</v>
      </c>
    </row>
    <row r="36" spans="2:10" ht="15" thickBot="1" x14ac:dyDescent="0.35">
      <c r="B36" s="36"/>
      <c r="C36" s="89"/>
      <c r="D36" s="99">
        <f>9775/'Données constantes'!C6</f>
        <v>8501.8482278756255</v>
      </c>
      <c r="E36" s="36" t="s">
        <v>84</v>
      </c>
      <c r="F36" s="7"/>
      <c r="G36" s="36"/>
      <c r="H36" s="100"/>
      <c r="I36" s="101"/>
      <c r="J36" s="36"/>
    </row>
    <row r="37" spans="2:10" ht="15.6" thickTop="1" thickBot="1" x14ac:dyDescent="0.35">
      <c r="B37" s="83"/>
      <c r="C37" s="84"/>
      <c r="D37" s="85"/>
      <c r="E37" s="86"/>
      <c r="F37" s="7"/>
      <c r="G37" s="96" t="s">
        <v>84</v>
      </c>
      <c r="H37" s="102">
        <f>H32+H33-I34-I35</f>
        <v>207876.95889976085</v>
      </c>
      <c r="I37" s="44"/>
      <c r="J37" s="36"/>
    </row>
    <row r="38" spans="2:10" ht="15" thickTop="1" x14ac:dyDescent="0.3">
      <c r="B38" s="83"/>
      <c r="C38" s="84"/>
      <c r="D38" s="85"/>
      <c r="E38" s="86"/>
      <c r="F38" s="7"/>
      <c r="G38" s="96"/>
      <c r="H38" s="76"/>
      <c r="I38" s="45"/>
      <c r="J38" s="36"/>
    </row>
    <row r="39" spans="2:10" s="87" customFormat="1" x14ac:dyDescent="0.3">
      <c r="B39" s="83"/>
      <c r="C39" s="84"/>
      <c r="D39" s="85"/>
      <c r="E39" s="86"/>
      <c r="F39" s="7"/>
      <c r="G39" s="8"/>
      <c r="H39" s="9"/>
      <c r="I39" s="9"/>
    </row>
    <row r="40" spans="2:10" x14ac:dyDescent="0.3">
      <c r="B40" s="130" t="s">
        <v>64</v>
      </c>
      <c r="C40" s="130"/>
      <c r="D40" s="130"/>
      <c r="E40" s="130"/>
      <c r="F40" s="130"/>
      <c r="G40" s="130"/>
    </row>
    <row r="41" spans="2:10" x14ac:dyDescent="0.3">
      <c r="B41" s="130" t="s">
        <v>29</v>
      </c>
      <c r="C41" s="130"/>
      <c r="D41" s="130"/>
      <c r="E41" s="130"/>
      <c r="F41" s="130"/>
      <c r="G41" s="130"/>
    </row>
    <row r="42" spans="2:10" x14ac:dyDescent="0.3">
      <c r="B42" s="130" t="s">
        <v>65</v>
      </c>
      <c r="C42" s="130"/>
      <c r="D42" s="130"/>
      <c r="E42" s="130"/>
      <c r="F42" s="130"/>
      <c r="G42" s="130"/>
    </row>
    <row r="43" spans="2:10" x14ac:dyDescent="0.3">
      <c r="B43" s="142" t="s">
        <v>30</v>
      </c>
      <c r="C43" s="142"/>
      <c r="D43" s="142"/>
      <c r="E43" s="142"/>
      <c r="F43" s="48"/>
      <c r="G43" s="48"/>
    </row>
    <row r="44" spans="2:10" x14ac:dyDescent="0.3">
      <c r="B44" s="50" t="s">
        <v>31</v>
      </c>
      <c r="C44" s="47"/>
      <c r="D44" s="47"/>
      <c r="E44" s="46"/>
      <c r="F44" s="48"/>
      <c r="G44" s="48"/>
    </row>
    <row r="45" spans="2:10" x14ac:dyDescent="0.3">
      <c r="B45" s="112" t="s">
        <v>32</v>
      </c>
      <c r="C45" s="49"/>
      <c r="D45" s="70"/>
      <c r="E45" s="46"/>
      <c r="F45" s="51">
        <f>H37</f>
        <v>207876.95889976085</v>
      </c>
      <c r="G45" s="51"/>
    </row>
    <row r="46" spans="2:10" x14ac:dyDescent="0.3">
      <c r="B46" s="141" t="s">
        <v>67</v>
      </c>
      <c r="C46" s="141"/>
      <c r="D46" s="141"/>
      <c r="E46" s="141"/>
      <c r="F46" s="52">
        <v>8502</v>
      </c>
      <c r="G46" s="51"/>
    </row>
    <row r="47" spans="2:10" ht="15" thickBot="1" x14ac:dyDescent="0.35">
      <c r="B47" s="112" t="s">
        <v>33</v>
      </c>
      <c r="C47" s="70"/>
      <c r="D47" s="70"/>
      <c r="E47" s="46"/>
      <c r="F47" s="51"/>
      <c r="G47" s="53">
        <f>F45-F46</f>
        <v>199374.95889976085</v>
      </c>
    </row>
    <row r="48" spans="2:10" ht="15" thickTop="1" x14ac:dyDescent="0.3"/>
  </sheetData>
  <mergeCells count="17">
    <mergeCell ref="C17:F17"/>
    <mergeCell ref="B1:I1"/>
    <mergeCell ref="B5:H5"/>
    <mergeCell ref="C6:F6"/>
    <mergeCell ref="C15:F15"/>
    <mergeCell ref="C13:F13"/>
    <mergeCell ref="C2:D2"/>
    <mergeCell ref="H30:I30"/>
    <mergeCell ref="C23:F23"/>
    <mergeCell ref="C25:F25"/>
    <mergeCell ref="B46:E46"/>
    <mergeCell ref="C27:F27"/>
    <mergeCell ref="C30:D30"/>
    <mergeCell ref="B40:G40"/>
    <mergeCell ref="B41:G41"/>
    <mergeCell ref="B42:G42"/>
    <mergeCell ref="B43:E43"/>
  </mergeCells>
  <pageMargins left="0.7" right="0.7" top="0.75" bottom="0.75" header="0.3" footer="0.3"/>
  <pageSetup paperSize="120" scale="63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J33"/>
  <sheetViews>
    <sheetView showGridLines="0" topLeftCell="A28" zoomScaleNormal="100" workbookViewId="0">
      <selection activeCell="J14" sqref="J14"/>
    </sheetView>
  </sheetViews>
  <sheetFormatPr baseColWidth="10" defaultColWidth="11.44140625" defaultRowHeight="14.4" x14ac:dyDescent="0.3"/>
  <cols>
    <col min="1" max="1" width="0.88671875" style="2" customWidth="1"/>
    <col min="2" max="5" width="15.6640625" style="2" customWidth="1"/>
    <col min="6" max="6" width="16" style="2" customWidth="1"/>
    <col min="7" max="10" width="15.6640625" style="2" customWidth="1"/>
    <col min="11" max="11" width="2.6640625" style="2" customWidth="1"/>
    <col min="12" max="16384" width="11.44140625" style="2"/>
  </cols>
  <sheetData>
    <row r="1" spans="2:10" ht="15" customHeight="1" x14ac:dyDescent="0.3">
      <c r="B1" s="129" t="s">
        <v>27</v>
      </c>
      <c r="C1" s="129"/>
      <c r="D1" s="129"/>
      <c r="E1" s="129"/>
      <c r="F1" s="129"/>
      <c r="G1" s="129"/>
      <c r="H1" s="129"/>
      <c r="I1" s="129"/>
      <c r="J1" s="129"/>
    </row>
    <row r="2" spans="2:10" ht="15.6" x14ac:dyDescent="0.3">
      <c r="B2" s="1" t="s">
        <v>71</v>
      </c>
      <c r="C2" s="155" t="s">
        <v>70</v>
      </c>
      <c r="D2" s="155"/>
      <c r="E2" s="7"/>
      <c r="F2" s="7"/>
      <c r="G2" s="8"/>
      <c r="H2" s="9"/>
      <c r="I2" s="9"/>
    </row>
    <row r="3" spans="2:10" ht="15.6" x14ac:dyDescent="0.3">
      <c r="B3" s="1"/>
      <c r="C3" s="7"/>
      <c r="D3" s="7"/>
      <c r="E3" s="7"/>
      <c r="F3" s="7"/>
      <c r="G3" s="8"/>
      <c r="H3" s="9"/>
      <c r="I3" s="9"/>
    </row>
    <row r="4" spans="2:10" x14ac:dyDescent="0.3">
      <c r="B4" s="93" t="s">
        <v>49</v>
      </c>
      <c r="C4" s="7"/>
      <c r="D4" s="7"/>
      <c r="E4" s="7"/>
      <c r="F4" s="7"/>
      <c r="G4" s="8"/>
      <c r="H4" s="9"/>
      <c r="I4" s="9"/>
    </row>
    <row r="5" spans="2:10" x14ac:dyDescent="0.3">
      <c r="B5" s="156" t="s">
        <v>34</v>
      </c>
      <c r="C5" s="156"/>
      <c r="D5" s="156"/>
      <c r="E5" s="156"/>
      <c r="F5" s="156"/>
      <c r="G5" s="156"/>
      <c r="H5" s="156"/>
      <c r="I5" s="156"/>
      <c r="J5" s="156"/>
    </row>
    <row r="6" spans="2:10" ht="15" customHeight="1" x14ac:dyDescent="0.3">
      <c r="B6" s="157" t="s">
        <v>35</v>
      </c>
      <c r="C6" s="158"/>
      <c r="D6" s="159" t="s">
        <v>36</v>
      </c>
      <c r="E6" s="157"/>
      <c r="F6" s="114"/>
      <c r="G6" s="157" t="s">
        <v>38</v>
      </c>
      <c r="H6" s="157"/>
      <c r="I6" s="159" t="s">
        <v>37</v>
      </c>
      <c r="J6" s="157"/>
    </row>
    <row r="7" spans="2:10" x14ac:dyDescent="0.3">
      <c r="B7" s="151" t="s">
        <v>106</v>
      </c>
      <c r="C7" s="152"/>
      <c r="D7" s="55">
        <v>150000</v>
      </c>
      <c r="E7" s="57"/>
      <c r="F7" s="115" t="s">
        <v>107</v>
      </c>
      <c r="G7" s="153">
        <v>0.03</v>
      </c>
      <c r="H7" s="154"/>
      <c r="I7" s="55">
        <f>D7*G7</f>
        <v>4500</v>
      </c>
      <c r="J7" s="56"/>
    </row>
    <row r="8" spans="2:10" x14ac:dyDescent="0.3">
      <c r="B8" s="149" t="s">
        <v>39</v>
      </c>
      <c r="C8" s="150"/>
      <c r="D8" s="58">
        <v>85000</v>
      </c>
      <c r="E8" s="25"/>
      <c r="F8" s="113" t="s">
        <v>107</v>
      </c>
      <c r="G8" s="147">
        <v>0.05</v>
      </c>
      <c r="H8" s="148"/>
      <c r="I8" s="58">
        <f>D8*G8</f>
        <v>4250</v>
      </c>
      <c r="J8" s="25"/>
    </row>
    <row r="9" spans="2:10" x14ac:dyDescent="0.3">
      <c r="B9" s="149" t="s">
        <v>40</v>
      </c>
      <c r="C9" s="150"/>
      <c r="D9" s="58">
        <v>35400</v>
      </c>
      <c r="E9" s="25"/>
      <c r="F9" s="113" t="s">
        <v>107</v>
      </c>
      <c r="G9" s="147">
        <v>0.1</v>
      </c>
      <c r="H9" s="148"/>
      <c r="I9" s="58">
        <f t="shared" ref="I9:I11" si="0">D9*G9</f>
        <v>3540</v>
      </c>
      <c r="J9" s="25"/>
    </row>
    <row r="10" spans="2:10" x14ac:dyDescent="0.3">
      <c r="B10" s="145" t="s">
        <v>41</v>
      </c>
      <c r="C10" s="146"/>
      <c r="D10" s="59">
        <v>12500</v>
      </c>
      <c r="E10" s="60"/>
      <c r="F10" s="61" t="s">
        <v>107</v>
      </c>
      <c r="G10" s="147">
        <v>0.2</v>
      </c>
      <c r="H10" s="148"/>
      <c r="I10" s="59">
        <f t="shared" si="0"/>
        <v>2500</v>
      </c>
      <c r="J10" s="60"/>
    </row>
    <row r="11" spans="2:10" x14ac:dyDescent="0.3">
      <c r="B11" s="145" t="s">
        <v>42</v>
      </c>
      <c r="C11" s="146"/>
      <c r="D11" s="63">
        <v>8200</v>
      </c>
      <c r="E11" s="25"/>
      <c r="F11" s="113" t="s">
        <v>107</v>
      </c>
      <c r="G11" s="147">
        <v>0.5</v>
      </c>
      <c r="H11" s="148"/>
      <c r="I11" s="63">
        <f t="shared" si="0"/>
        <v>4100</v>
      </c>
      <c r="J11" s="25"/>
    </row>
    <row r="12" spans="2:10" ht="15" thickBot="1" x14ac:dyDescent="0.35">
      <c r="B12" s="149"/>
      <c r="C12" s="150"/>
      <c r="D12" s="64">
        <f>SUM(D7:D11)</f>
        <v>291100</v>
      </c>
      <c r="E12" s="165" t="s">
        <v>143</v>
      </c>
      <c r="F12" s="26"/>
      <c r="G12" s="26"/>
      <c r="H12" s="26"/>
      <c r="I12" s="62">
        <f>SUM(I7:I11)</f>
        <v>18890</v>
      </c>
      <c r="J12" s="26"/>
    </row>
    <row r="13" spans="2:10" ht="6" customHeight="1" thickTop="1" x14ac:dyDescent="0.3">
      <c r="B13" s="54"/>
      <c r="G13" s="5"/>
      <c r="H13" s="5"/>
      <c r="I13" s="5"/>
      <c r="J13" s="5"/>
    </row>
    <row r="14" spans="2:10" x14ac:dyDescent="0.3">
      <c r="B14" s="65" t="s">
        <v>43</v>
      </c>
      <c r="C14" s="10"/>
      <c r="D14" s="10"/>
      <c r="E14" s="66" t="s">
        <v>108</v>
      </c>
      <c r="F14" s="67" t="s">
        <v>44</v>
      </c>
      <c r="G14" s="68">
        <f>I12/1.14975</f>
        <v>16429.658621439441</v>
      </c>
    </row>
    <row r="16" spans="2:10" x14ac:dyDescent="0.3">
      <c r="B16" s="93" t="s">
        <v>48</v>
      </c>
    </row>
    <row r="17" spans="2:10" x14ac:dyDescent="0.3">
      <c r="B17" s="130" t="s">
        <v>0</v>
      </c>
      <c r="C17" s="130"/>
      <c r="D17" s="130"/>
      <c r="E17" s="130"/>
      <c r="F17" s="130"/>
      <c r="G17" s="130"/>
      <c r="H17" s="130"/>
      <c r="I17" s="121" t="s">
        <v>125</v>
      </c>
    </row>
    <row r="18" spans="2:10" ht="28.8" x14ac:dyDescent="0.3">
      <c r="B18" s="69" t="s">
        <v>1</v>
      </c>
      <c r="C18" s="137" t="s">
        <v>130</v>
      </c>
      <c r="D18" s="138"/>
      <c r="E18" s="138"/>
      <c r="F18" s="139"/>
      <c r="G18" s="3" t="s">
        <v>115</v>
      </c>
      <c r="H18" s="4" t="s">
        <v>2</v>
      </c>
      <c r="I18" s="4" t="s">
        <v>3</v>
      </c>
    </row>
    <row r="19" spans="2:10" x14ac:dyDescent="0.3">
      <c r="B19" s="12" t="s">
        <v>58</v>
      </c>
      <c r="C19" s="116"/>
      <c r="D19" s="116"/>
      <c r="E19" s="116"/>
      <c r="F19" s="116"/>
      <c r="G19" s="13"/>
      <c r="H19" s="14"/>
      <c r="I19" s="14"/>
    </row>
    <row r="20" spans="2:10" x14ac:dyDescent="0.3">
      <c r="B20" s="15" t="s">
        <v>72</v>
      </c>
      <c r="C20" s="22" t="s">
        <v>52</v>
      </c>
      <c r="D20" s="23"/>
      <c r="E20" s="23"/>
      <c r="F20" s="24"/>
      <c r="G20" s="16">
        <v>5805</v>
      </c>
      <c r="H20" s="17">
        <f>D29</f>
        <v>17013.218621439442</v>
      </c>
      <c r="I20" s="18"/>
    </row>
    <row r="21" spans="2:10" x14ac:dyDescent="0.3">
      <c r="B21" s="19"/>
      <c r="C21" s="117" t="s">
        <v>43</v>
      </c>
      <c r="D21" s="110"/>
      <c r="E21" s="110"/>
      <c r="F21" s="110"/>
      <c r="G21" s="16">
        <v>1101</v>
      </c>
      <c r="H21" s="17"/>
      <c r="I21" s="18">
        <f>D29</f>
        <v>17013.218621439442</v>
      </c>
      <c r="J21" s="5"/>
    </row>
    <row r="22" spans="2:10" ht="30" customHeight="1" x14ac:dyDescent="0.3">
      <c r="B22" s="19"/>
      <c r="C22" s="134" t="s">
        <v>132</v>
      </c>
      <c r="D22" s="135"/>
      <c r="E22" s="135"/>
      <c r="F22" s="136"/>
      <c r="G22" s="16"/>
      <c r="H22" s="17"/>
      <c r="I22" s="18"/>
    </row>
    <row r="23" spans="2:10" x14ac:dyDescent="0.3">
      <c r="B23" s="6"/>
      <c r="C23" s="7"/>
      <c r="D23" s="7"/>
      <c r="E23" s="7"/>
      <c r="F23" s="7"/>
      <c r="G23" s="8"/>
      <c r="H23" s="9"/>
      <c r="I23" s="9"/>
    </row>
    <row r="24" spans="2:10" ht="15" customHeight="1" x14ac:dyDescent="0.3">
      <c r="B24" s="144" t="s">
        <v>133</v>
      </c>
      <c r="C24" s="144"/>
      <c r="D24" s="144"/>
      <c r="E24" s="144"/>
      <c r="F24" s="144"/>
      <c r="G24" s="144"/>
      <c r="H24" s="9"/>
      <c r="I24" s="9"/>
    </row>
    <row r="25" spans="2:10" ht="6" customHeight="1" x14ac:dyDescent="0.3">
      <c r="B25" s="98"/>
      <c r="C25" s="98"/>
      <c r="D25" s="98"/>
      <c r="E25" s="98"/>
      <c r="F25" s="98"/>
      <c r="G25" s="98"/>
      <c r="H25" s="9"/>
      <c r="I25" s="9"/>
    </row>
    <row r="26" spans="2:10" ht="30" customHeight="1" x14ac:dyDescent="0.3">
      <c r="B26" s="118"/>
      <c r="C26" s="140" t="s">
        <v>43</v>
      </c>
      <c r="D26" s="140"/>
      <c r="E26" s="123" t="s">
        <v>121</v>
      </c>
    </row>
    <row r="27" spans="2:10" x14ac:dyDescent="0.3">
      <c r="B27" s="36"/>
      <c r="C27" s="37" t="s">
        <v>2</v>
      </c>
      <c r="D27" s="38" t="s">
        <v>3</v>
      </c>
      <c r="E27" s="39"/>
    </row>
    <row r="28" spans="2:10" x14ac:dyDescent="0.3">
      <c r="B28" s="40"/>
      <c r="C28" s="78">
        <v>583.55999999999995</v>
      </c>
      <c r="D28" s="73"/>
      <c r="E28" s="43"/>
    </row>
    <row r="29" spans="2:10" x14ac:dyDescent="0.3">
      <c r="B29" s="41"/>
      <c r="C29" s="71"/>
      <c r="D29" s="77">
        <f>D30+C28</f>
        <v>17013.218621439442</v>
      </c>
      <c r="E29" s="43" t="s">
        <v>53</v>
      </c>
    </row>
    <row r="30" spans="2:10" ht="15" thickBot="1" x14ac:dyDescent="0.35">
      <c r="B30" s="36"/>
      <c r="C30" s="89"/>
      <c r="D30" s="99">
        <f>G14</f>
        <v>16429.658621439441</v>
      </c>
      <c r="E30" s="39"/>
    </row>
    <row r="31" spans="2:10" ht="15" thickTop="1" x14ac:dyDescent="0.3">
      <c r="D31" s="5"/>
    </row>
    <row r="32" spans="2:10" x14ac:dyDescent="0.3">
      <c r="B32" s="93" t="s">
        <v>73</v>
      </c>
    </row>
    <row r="33" spans="2:9" ht="30" customHeight="1" x14ac:dyDescent="0.3">
      <c r="B33" s="143" t="s">
        <v>136</v>
      </c>
      <c r="C33" s="143"/>
      <c r="D33" s="143"/>
      <c r="E33" s="143"/>
      <c r="F33" s="143"/>
      <c r="G33" s="143"/>
      <c r="H33" s="143"/>
      <c r="I33" s="143"/>
    </row>
  </sheetData>
  <mergeCells count="24">
    <mergeCell ref="B9:C9"/>
    <mergeCell ref="G9:H9"/>
    <mergeCell ref="B5:J5"/>
    <mergeCell ref="B6:C6"/>
    <mergeCell ref="D6:E6"/>
    <mergeCell ref="G6:H6"/>
    <mergeCell ref="I6:J6"/>
    <mergeCell ref="B1:J1"/>
    <mergeCell ref="B7:C7"/>
    <mergeCell ref="G7:H7"/>
    <mergeCell ref="B8:C8"/>
    <mergeCell ref="G8:H8"/>
    <mergeCell ref="C2:D2"/>
    <mergeCell ref="B10:C10"/>
    <mergeCell ref="G10:H10"/>
    <mergeCell ref="B11:C11"/>
    <mergeCell ref="G11:H11"/>
    <mergeCell ref="B12:C12"/>
    <mergeCell ref="B33:I33"/>
    <mergeCell ref="B17:H17"/>
    <mergeCell ref="C18:F18"/>
    <mergeCell ref="C22:F22"/>
    <mergeCell ref="B24:G24"/>
    <mergeCell ref="C26:D26"/>
  </mergeCells>
  <pageMargins left="0.7" right="0.7" top="0.75" bottom="0.75" header="0.3" footer="0.3"/>
  <pageSetup paperSize="120" scale="63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70"/>
  <sheetViews>
    <sheetView showGridLines="0" tabSelected="1" zoomScaleNormal="100" workbookViewId="0">
      <selection activeCell="H22" sqref="H22"/>
    </sheetView>
  </sheetViews>
  <sheetFormatPr baseColWidth="10" defaultColWidth="11.44140625" defaultRowHeight="14.4" x14ac:dyDescent="0.3"/>
  <cols>
    <col min="1" max="1" width="0.88671875" style="2" customWidth="1"/>
    <col min="2" max="9" width="15.6640625" style="2" customWidth="1"/>
    <col min="10" max="10" width="2.6640625" style="2" customWidth="1"/>
    <col min="11" max="11" width="15.6640625" style="2" customWidth="1"/>
    <col min="12" max="16384" width="11.44140625" style="2"/>
  </cols>
  <sheetData>
    <row r="1" spans="2:11" ht="15.6" x14ac:dyDescent="0.3">
      <c r="B1" s="129" t="s">
        <v>85</v>
      </c>
      <c r="C1" s="129"/>
      <c r="D1" s="129"/>
      <c r="E1" s="129"/>
      <c r="F1" s="129"/>
      <c r="G1" s="129"/>
      <c r="H1" s="129"/>
      <c r="I1" s="129"/>
      <c r="K1" s="11"/>
    </row>
    <row r="2" spans="2:11" ht="15.6" x14ac:dyDescent="0.3">
      <c r="B2" s="1" t="s">
        <v>74</v>
      </c>
      <c r="C2" s="133" t="s">
        <v>75</v>
      </c>
      <c r="D2" s="133"/>
      <c r="E2" s="133"/>
    </row>
    <row r="3" spans="2:11" ht="15.6" x14ac:dyDescent="0.3">
      <c r="B3" s="1"/>
      <c r="C3" s="1"/>
      <c r="D3" s="1"/>
      <c r="E3" s="1"/>
    </row>
    <row r="4" spans="2:11" ht="16.5" customHeight="1" x14ac:dyDescent="0.3">
      <c r="B4" s="93" t="s">
        <v>49</v>
      </c>
      <c r="C4" s="1"/>
      <c r="D4" s="1"/>
      <c r="E4" s="1"/>
    </row>
    <row r="5" spans="2:11" x14ac:dyDescent="0.3">
      <c r="B5" s="130" t="s">
        <v>0</v>
      </c>
      <c r="C5" s="130"/>
      <c r="D5" s="130"/>
      <c r="E5" s="130"/>
      <c r="F5" s="130"/>
      <c r="G5" s="130"/>
      <c r="H5" s="130"/>
      <c r="I5" s="121" t="s">
        <v>120</v>
      </c>
    </row>
    <row r="6" spans="2:11" ht="28.8" x14ac:dyDescent="0.3">
      <c r="B6" s="69" t="s">
        <v>1</v>
      </c>
      <c r="C6" s="137" t="s">
        <v>130</v>
      </c>
      <c r="D6" s="138"/>
      <c r="E6" s="138"/>
      <c r="F6" s="139"/>
      <c r="G6" s="3" t="s">
        <v>115</v>
      </c>
      <c r="H6" s="4" t="s">
        <v>2</v>
      </c>
      <c r="I6" s="4" t="s">
        <v>3</v>
      </c>
    </row>
    <row r="7" spans="2:11" ht="15" customHeight="1" x14ac:dyDescent="0.3">
      <c r="B7" s="12" t="s">
        <v>76</v>
      </c>
      <c r="C7" s="116"/>
      <c r="D7" s="116"/>
      <c r="E7" s="116"/>
      <c r="F7" s="116"/>
      <c r="G7" s="13"/>
      <c r="H7" s="14"/>
      <c r="I7" s="14"/>
    </row>
    <row r="8" spans="2:11" x14ac:dyDescent="0.3">
      <c r="B8" s="15" t="s">
        <v>77</v>
      </c>
      <c r="C8" s="109" t="s">
        <v>32</v>
      </c>
      <c r="D8" s="110"/>
      <c r="E8" s="110"/>
      <c r="F8" s="111"/>
      <c r="G8" s="16">
        <v>1100</v>
      </c>
      <c r="H8" s="17">
        <v>250.67</v>
      </c>
      <c r="I8" s="18"/>
    </row>
    <row r="9" spans="2:11" x14ac:dyDescent="0.3">
      <c r="B9" s="15"/>
      <c r="C9" s="117" t="s">
        <v>43</v>
      </c>
      <c r="D9" s="117"/>
      <c r="E9" s="117"/>
      <c r="F9" s="117"/>
      <c r="G9" s="16">
        <v>1101</v>
      </c>
      <c r="H9" s="17"/>
      <c r="I9" s="18">
        <f>H8/'Données constantes'!C6</f>
        <v>218.02130898021306</v>
      </c>
    </row>
    <row r="10" spans="2:11" x14ac:dyDescent="0.3">
      <c r="B10" s="15"/>
      <c r="C10" s="117" t="s">
        <v>45</v>
      </c>
      <c r="D10" s="117"/>
      <c r="E10" s="117"/>
      <c r="F10" s="117"/>
      <c r="G10" s="16">
        <v>2305</v>
      </c>
      <c r="H10" s="17"/>
      <c r="I10" s="18">
        <f>ROUND(I9*'Données constantes'!C3,2)</f>
        <v>10.9</v>
      </c>
    </row>
    <row r="11" spans="2:11" x14ac:dyDescent="0.3">
      <c r="B11" s="19"/>
      <c r="C11" s="117" t="s">
        <v>46</v>
      </c>
      <c r="D11" s="117"/>
      <c r="E11" s="117"/>
      <c r="F11" s="117"/>
      <c r="G11" s="16">
        <v>2310</v>
      </c>
      <c r="H11" s="17"/>
      <c r="I11" s="18">
        <f>ROUND(I9*'Données constantes'!C4,2)</f>
        <v>21.75</v>
      </c>
      <c r="J11" s="5"/>
    </row>
    <row r="12" spans="2:11" ht="30" customHeight="1" x14ac:dyDescent="0.3">
      <c r="B12" s="19"/>
      <c r="C12" s="134" t="s">
        <v>114</v>
      </c>
      <c r="D12" s="135"/>
      <c r="E12" s="135"/>
      <c r="F12" s="136"/>
      <c r="G12" s="16"/>
      <c r="H12" s="17"/>
      <c r="I12" s="18"/>
      <c r="J12" s="95"/>
    </row>
    <row r="13" spans="2:11" ht="15" customHeight="1" x14ac:dyDescent="0.3">
      <c r="B13" s="19"/>
      <c r="C13" s="109"/>
      <c r="D13" s="110"/>
      <c r="E13" s="110"/>
      <c r="F13" s="111"/>
      <c r="G13" s="16"/>
      <c r="H13" s="17"/>
      <c r="I13" s="18"/>
      <c r="J13" s="5"/>
    </row>
    <row r="14" spans="2:11" ht="15" customHeight="1" x14ac:dyDescent="0.3">
      <c r="B14" s="15" t="s">
        <v>77</v>
      </c>
      <c r="C14" s="134" t="s">
        <v>47</v>
      </c>
      <c r="D14" s="135"/>
      <c r="E14" s="135"/>
      <c r="F14" s="136"/>
      <c r="G14" s="16">
        <v>1010</v>
      </c>
      <c r="H14" s="17">
        <f>H8</f>
        <v>250.67</v>
      </c>
      <c r="I14" s="18"/>
      <c r="J14" s="5"/>
    </row>
    <row r="15" spans="2:11" ht="15" customHeight="1" x14ac:dyDescent="0.3">
      <c r="B15" s="19"/>
      <c r="C15" s="117" t="s">
        <v>32</v>
      </c>
      <c r="D15" s="117"/>
      <c r="E15" s="117"/>
      <c r="F15" s="117"/>
      <c r="G15" s="16">
        <v>1100</v>
      </c>
      <c r="H15" s="17"/>
      <c r="I15" s="18">
        <f>H8</f>
        <v>250.67</v>
      </c>
      <c r="J15" s="5"/>
    </row>
    <row r="16" spans="2:11" ht="15" customHeight="1" x14ac:dyDescent="0.3">
      <c r="B16" s="19"/>
      <c r="C16" s="134" t="s">
        <v>137</v>
      </c>
      <c r="D16" s="135"/>
      <c r="E16" s="135"/>
      <c r="F16" s="136"/>
      <c r="G16" s="16"/>
      <c r="H16" s="17"/>
      <c r="I16" s="18"/>
      <c r="J16" s="5"/>
    </row>
    <row r="17" spans="2:10" ht="15" customHeight="1" x14ac:dyDescent="0.3">
      <c r="B17" s="19"/>
      <c r="C17" s="109"/>
      <c r="D17" s="110"/>
      <c r="E17" s="110"/>
      <c r="F17" s="111"/>
      <c r="G17" s="16"/>
      <c r="H17" s="17"/>
      <c r="I17" s="18"/>
      <c r="J17" s="5"/>
    </row>
    <row r="18" spans="2:10" ht="15" customHeight="1" x14ac:dyDescent="0.3">
      <c r="B18" s="15" t="s">
        <v>79</v>
      </c>
      <c r="C18" s="134" t="s">
        <v>43</v>
      </c>
      <c r="D18" s="135"/>
      <c r="E18" s="135"/>
      <c r="F18" s="136"/>
      <c r="G18" s="16">
        <v>1101</v>
      </c>
      <c r="H18" s="17">
        <f>3457.87/'Données constantes'!C6</f>
        <v>3007.4972820178295</v>
      </c>
      <c r="I18" s="18"/>
      <c r="J18" s="5"/>
    </row>
    <row r="19" spans="2:10" ht="15" customHeight="1" x14ac:dyDescent="0.3">
      <c r="B19" s="19"/>
      <c r="C19" s="134" t="s">
        <v>45</v>
      </c>
      <c r="D19" s="135"/>
      <c r="E19" s="135"/>
      <c r="F19" s="136"/>
      <c r="G19" s="16">
        <v>2305</v>
      </c>
      <c r="H19" s="17">
        <f>ROUND(H18*'Données constantes'!C3,2)</f>
        <v>150.37</v>
      </c>
      <c r="I19" s="18"/>
      <c r="J19" s="5"/>
    </row>
    <row r="20" spans="2:10" ht="15" customHeight="1" x14ac:dyDescent="0.3">
      <c r="B20" s="19"/>
      <c r="C20" s="134" t="s">
        <v>46</v>
      </c>
      <c r="D20" s="135"/>
      <c r="E20" s="135"/>
      <c r="F20" s="136"/>
      <c r="G20" s="16">
        <v>2310</v>
      </c>
      <c r="H20" s="17">
        <f>ROUND(H18*'Données constantes'!C4,2)</f>
        <v>300</v>
      </c>
      <c r="I20" s="18"/>
      <c r="J20" s="5"/>
    </row>
    <row r="21" spans="2:10" ht="15" customHeight="1" x14ac:dyDescent="0.3">
      <c r="B21" s="19"/>
      <c r="C21" s="117" t="s">
        <v>32</v>
      </c>
      <c r="D21" s="110"/>
      <c r="E21" s="110"/>
      <c r="F21" s="111"/>
      <c r="G21" s="16">
        <v>1100</v>
      </c>
      <c r="H21" s="17"/>
      <c r="I21" s="18">
        <f>SUM(H18:H20)</f>
        <v>3457.8672820178294</v>
      </c>
      <c r="J21" s="95"/>
    </row>
    <row r="22" spans="2:10" ht="15" customHeight="1" x14ac:dyDescent="0.3">
      <c r="B22" s="19"/>
      <c r="C22" s="134" t="s">
        <v>78</v>
      </c>
      <c r="D22" s="135"/>
      <c r="E22" s="135"/>
      <c r="F22" s="136"/>
      <c r="G22" s="16"/>
      <c r="H22" s="17"/>
      <c r="I22" s="18"/>
      <c r="J22" s="5"/>
    </row>
    <row r="23" spans="2:10" ht="15" customHeight="1" x14ac:dyDescent="0.3">
      <c r="B23" s="19"/>
      <c r="C23" s="134"/>
      <c r="D23" s="135"/>
      <c r="E23" s="135"/>
      <c r="F23" s="136"/>
      <c r="G23" s="16"/>
      <c r="H23" s="17"/>
      <c r="I23" s="18"/>
      <c r="J23" s="5"/>
    </row>
    <row r="24" spans="2:10" ht="15" customHeight="1" x14ac:dyDescent="0.3">
      <c r="B24" s="15" t="s">
        <v>80</v>
      </c>
      <c r="C24" s="134" t="s">
        <v>47</v>
      </c>
      <c r="D24" s="135"/>
      <c r="E24" s="135"/>
      <c r="F24" s="136"/>
      <c r="G24" s="16">
        <v>1010</v>
      </c>
      <c r="H24" s="17">
        <v>450</v>
      </c>
      <c r="I24" s="18"/>
      <c r="J24" s="5"/>
    </row>
    <row r="25" spans="2:10" ht="15" customHeight="1" x14ac:dyDescent="0.3">
      <c r="B25" s="15"/>
      <c r="C25" s="161" t="s">
        <v>43</v>
      </c>
      <c r="D25" s="162"/>
      <c r="E25" s="162"/>
      <c r="F25" s="163"/>
      <c r="G25" s="16">
        <v>1101</v>
      </c>
      <c r="H25" s="17">
        <f>(2321.67-450)/'Données constantes'!C6</f>
        <v>1627.8930202217873</v>
      </c>
      <c r="I25" s="18"/>
      <c r="J25" s="5"/>
    </row>
    <row r="26" spans="2:10" ht="15" customHeight="1" x14ac:dyDescent="0.3">
      <c r="B26" s="15"/>
      <c r="C26" s="134" t="s">
        <v>45</v>
      </c>
      <c r="D26" s="135"/>
      <c r="E26" s="135"/>
      <c r="F26" s="136"/>
      <c r="G26" s="16">
        <v>2305</v>
      </c>
      <c r="H26" s="17">
        <f>ROUND(H25*'Données constantes'!C3,2)+0.01</f>
        <v>81.400000000000006</v>
      </c>
      <c r="I26" s="18"/>
      <c r="J26" s="95"/>
    </row>
    <row r="27" spans="2:10" ht="15" customHeight="1" x14ac:dyDescent="0.3">
      <c r="B27" s="15"/>
      <c r="C27" s="134" t="s">
        <v>46</v>
      </c>
      <c r="D27" s="135"/>
      <c r="E27" s="135"/>
      <c r="F27" s="136"/>
      <c r="G27" s="16">
        <v>2310</v>
      </c>
      <c r="H27" s="17">
        <f>ROUND(H25*'Données constantes'!C4,2)</f>
        <v>162.38</v>
      </c>
      <c r="I27" s="18"/>
      <c r="J27" s="5"/>
    </row>
    <row r="28" spans="2:10" ht="15" customHeight="1" x14ac:dyDescent="0.3">
      <c r="B28" s="19"/>
      <c r="C28" s="117" t="s">
        <v>32</v>
      </c>
      <c r="D28" s="117"/>
      <c r="E28" s="117"/>
      <c r="F28" s="117"/>
      <c r="G28" s="16">
        <v>1100</v>
      </c>
      <c r="H28" s="17"/>
      <c r="I28" s="18">
        <f>SUM(H24:H27)</f>
        <v>2321.6730202217873</v>
      </c>
      <c r="J28" s="95"/>
    </row>
    <row r="29" spans="2:10" ht="30" customHeight="1" x14ac:dyDescent="0.3">
      <c r="B29" s="19"/>
      <c r="C29" s="134" t="s">
        <v>138</v>
      </c>
      <c r="D29" s="135"/>
      <c r="E29" s="135"/>
      <c r="F29" s="136"/>
      <c r="G29" s="16"/>
      <c r="H29" s="17"/>
      <c r="I29" s="18"/>
      <c r="J29" s="5"/>
    </row>
    <row r="30" spans="2:10" ht="15" customHeight="1" x14ac:dyDescent="0.3">
      <c r="B30" s="19"/>
      <c r="C30" s="134"/>
      <c r="D30" s="135"/>
      <c r="E30" s="135"/>
      <c r="F30" s="136"/>
      <c r="G30" s="16"/>
      <c r="H30" s="17"/>
      <c r="I30" s="18"/>
      <c r="J30" s="5"/>
    </row>
    <row r="31" spans="2:10" ht="15" customHeight="1" x14ac:dyDescent="0.3">
      <c r="B31" s="15" t="s">
        <v>81</v>
      </c>
      <c r="C31" s="109" t="s">
        <v>32</v>
      </c>
      <c r="D31" s="110"/>
      <c r="E31" s="110"/>
      <c r="F31" s="111"/>
      <c r="G31" s="16">
        <v>1100</v>
      </c>
      <c r="H31" s="17">
        <v>750</v>
      </c>
      <c r="I31" s="18"/>
      <c r="J31" s="5"/>
    </row>
    <row r="32" spans="2:10" ht="15" customHeight="1" x14ac:dyDescent="0.3">
      <c r="B32" s="15"/>
      <c r="C32" s="117" t="s">
        <v>43</v>
      </c>
      <c r="D32" s="117"/>
      <c r="E32" s="117"/>
      <c r="F32" s="117"/>
      <c r="G32" s="16">
        <v>1101</v>
      </c>
      <c r="H32" s="17"/>
      <c r="I32" s="18">
        <f>H31/'Données constantes'!C6</f>
        <v>652.31572080887145</v>
      </c>
      <c r="J32" s="5"/>
    </row>
    <row r="33" spans="2:10" ht="15" customHeight="1" x14ac:dyDescent="0.3">
      <c r="B33" s="15"/>
      <c r="C33" s="117" t="s">
        <v>45</v>
      </c>
      <c r="D33" s="117"/>
      <c r="E33" s="117"/>
      <c r="F33" s="117"/>
      <c r="G33" s="16">
        <v>2305</v>
      </c>
      <c r="H33" s="17"/>
      <c r="I33" s="18">
        <f>ROUND(I32*'Données constantes'!C3,2)-0.01</f>
        <v>32.61</v>
      </c>
      <c r="J33" s="5"/>
    </row>
    <row r="34" spans="2:10" ht="15" customHeight="1" x14ac:dyDescent="0.3">
      <c r="B34" s="19"/>
      <c r="C34" s="117" t="s">
        <v>46</v>
      </c>
      <c r="D34" s="117"/>
      <c r="E34" s="117"/>
      <c r="F34" s="117"/>
      <c r="G34" s="16">
        <v>2310</v>
      </c>
      <c r="H34" s="17"/>
      <c r="I34" s="18">
        <f>ROUND(I32*'Données constantes'!C4,2)</f>
        <v>65.069999999999993</v>
      </c>
      <c r="J34" s="95"/>
    </row>
    <row r="35" spans="2:10" ht="15" customHeight="1" x14ac:dyDescent="0.3">
      <c r="B35" s="19"/>
      <c r="C35" s="134" t="s">
        <v>139</v>
      </c>
      <c r="D35" s="135"/>
      <c r="E35" s="135"/>
      <c r="F35" s="136"/>
      <c r="G35" s="16"/>
      <c r="H35" s="17"/>
      <c r="I35" s="18"/>
      <c r="J35" s="5"/>
    </row>
    <row r="36" spans="2:10" ht="15" customHeight="1" x14ac:dyDescent="0.3">
      <c r="B36" s="19"/>
      <c r="C36" s="109"/>
      <c r="D36" s="110"/>
      <c r="E36" s="110"/>
      <c r="F36" s="111"/>
      <c r="G36" s="16"/>
      <c r="H36" s="17"/>
      <c r="I36" s="18"/>
      <c r="J36" s="5"/>
    </row>
    <row r="37" spans="2:10" ht="15" customHeight="1" x14ac:dyDescent="0.3">
      <c r="B37" s="15" t="s">
        <v>81</v>
      </c>
      <c r="C37" s="134" t="s">
        <v>47</v>
      </c>
      <c r="D37" s="135"/>
      <c r="E37" s="135"/>
      <c r="F37" s="136"/>
      <c r="G37" s="16">
        <v>1010</v>
      </c>
      <c r="H37" s="17">
        <v>125</v>
      </c>
      <c r="I37" s="18"/>
      <c r="J37" s="5"/>
    </row>
    <row r="38" spans="2:10" ht="15" customHeight="1" x14ac:dyDescent="0.3">
      <c r="B38" s="19"/>
      <c r="C38" s="117" t="s">
        <v>32</v>
      </c>
      <c r="D38" s="117"/>
      <c r="E38" s="117"/>
      <c r="F38" s="117"/>
      <c r="G38" s="16">
        <v>1100</v>
      </c>
      <c r="H38" s="17"/>
      <c r="I38" s="18">
        <v>125</v>
      </c>
      <c r="J38" s="5"/>
    </row>
    <row r="39" spans="2:10" ht="15" customHeight="1" x14ac:dyDescent="0.3">
      <c r="B39" s="19"/>
      <c r="C39" s="134" t="s">
        <v>140</v>
      </c>
      <c r="D39" s="135"/>
      <c r="E39" s="135"/>
      <c r="F39" s="136"/>
      <c r="G39" s="16"/>
      <c r="H39" s="17"/>
      <c r="I39" s="18"/>
      <c r="J39" s="5"/>
    </row>
    <row r="40" spans="2:10" ht="15" customHeight="1" x14ac:dyDescent="0.3">
      <c r="B40" s="6"/>
      <c r="C40" s="7"/>
      <c r="D40" s="7"/>
      <c r="E40" s="7"/>
      <c r="F40" s="7"/>
      <c r="G40" s="8"/>
      <c r="H40" s="9"/>
      <c r="I40" s="9"/>
    </row>
    <row r="41" spans="2:10" ht="15" customHeight="1" x14ac:dyDescent="0.3">
      <c r="B41" s="97" t="s">
        <v>48</v>
      </c>
      <c r="C41" s="7"/>
      <c r="D41" s="7"/>
      <c r="E41" s="7"/>
      <c r="F41" s="7"/>
      <c r="G41" s="8"/>
      <c r="H41" s="9"/>
      <c r="I41" s="9"/>
    </row>
    <row r="42" spans="2:10" x14ac:dyDescent="0.3">
      <c r="B42" s="130" t="s">
        <v>0</v>
      </c>
      <c r="C42" s="130"/>
      <c r="D42" s="130"/>
      <c r="E42" s="130"/>
      <c r="F42" s="130"/>
      <c r="G42" s="130"/>
      <c r="H42" s="130"/>
      <c r="I42" s="121" t="s">
        <v>126</v>
      </c>
    </row>
    <row r="43" spans="2:10" ht="28.8" x14ac:dyDescent="0.3">
      <c r="B43" s="69" t="s">
        <v>1</v>
      </c>
      <c r="C43" s="137" t="s">
        <v>130</v>
      </c>
      <c r="D43" s="138"/>
      <c r="E43" s="138"/>
      <c r="F43" s="139"/>
      <c r="G43" s="3" t="s">
        <v>115</v>
      </c>
      <c r="H43" s="4" t="s">
        <v>2</v>
      </c>
      <c r="I43" s="4" t="s">
        <v>3</v>
      </c>
    </row>
    <row r="44" spans="2:10" x14ac:dyDescent="0.3">
      <c r="B44" s="12" t="s">
        <v>76</v>
      </c>
      <c r="C44" s="116"/>
      <c r="D44" s="116"/>
      <c r="E44" s="116"/>
      <c r="F44" s="116"/>
      <c r="G44" s="13"/>
      <c r="H44" s="14"/>
      <c r="I44" s="14"/>
    </row>
    <row r="45" spans="2:10" x14ac:dyDescent="0.3">
      <c r="B45" s="15" t="s">
        <v>4</v>
      </c>
      <c r="C45" s="134" t="s">
        <v>52</v>
      </c>
      <c r="D45" s="135"/>
      <c r="E45" s="135"/>
      <c r="F45" s="136"/>
      <c r="G45" s="16">
        <v>5805</v>
      </c>
      <c r="H45" s="17">
        <f>(145675.67*0.02)/'Données constantes'!C6-D57</f>
        <v>1756.9107914764081</v>
      </c>
      <c r="I45" s="18"/>
    </row>
    <row r="46" spans="2:10" x14ac:dyDescent="0.3">
      <c r="B46" s="19"/>
      <c r="C46" s="117" t="s">
        <v>43</v>
      </c>
      <c r="D46" s="117"/>
      <c r="E46" s="117"/>
      <c r="F46" s="117"/>
      <c r="G46" s="16">
        <v>1101</v>
      </c>
      <c r="H46" s="17"/>
      <c r="I46" s="18">
        <f>(145675.67*0.02)/'Données constantes'!C6-D57</f>
        <v>1756.9107914764081</v>
      </c>
    </row>
    <row r="47" spans="2:10" ht="45" customHeight="1" x14ac:dyDescent="0.3">
      <c r="B47" s="19"/>
      <c r="C47" s="134" t="s">
        <v>134</v>
      </c>
      <c r="D47" s="135"/>
      <c r="E47" s="135"/>
      <c r="F47" s="136"/>
      <c r="G47" s="16"/>
      <c r="H47" s="17"/>
      <c r="I47" s="18"/>
    </row>
    <row r="48" spans="2:10" x14ac:dyDescent="0.3">
      <c r="B48" s="6"/>
      <c r="C48" s="7"/>
      <c r="D48" s="7"/>
      <c r="E48" s="7"/>
      <c r="F48" s="7"/>
      <c r="G48" s="8"/>
      <c r="H48" s="9"/>
      <c r="I48" s="9"/>
    </row>
    <row r="49" spans="2:9" x14ac:dyDescent="0.3">
      <c r="B49" s="6"/>
      <c r="C49" s="7"/>
      <c r="D49" s="7"/>
      <c r="E49" s="7"/>
      <c r="F49" s="7"/>
      <c r="G49" s="8"/>
      <c r="H49" s="9"/>
      <c r="I49" s="9"/>
    </row>
    <row r="50" spans="2:9" ht="30" customHeight="1" x14ac:dyDescent="0.3">
      <c r="B50" s="118"/>
      <c r="C50" s="140" t="s">
        <v>43</v>
      </c>
      <c r="D50" s="140"/>
      <c r="E50" s="123" t="s">
        <v>121</v>
      </c>
    </row>
    <row r="51" spans="2:9" x14ac:dyDescent="0.3">
      <c r="B51" s="36"/>
      <c r="C51" s="37" t="s">
        <v>2</v>
      </c>
      <c r="D51" s="38" t="s">
        <v>3</v>
      </c>
      <c r="E51" s="39"/>
    </row>
    <row r="52" spans="2:9" x14ac:dyDescent="0.3">
      <c r="B52" s="40"/>
      <c r="C52" s="78"/>
      <c r="D52" s="74">
        <v>4542.18</v>
      </c>
      <c r="E52" s="43" t="s">
        <v>26</v>
      </c>
    </row>
    <row r="53" spans="2:9" x14ac:dyDescent="0.3">
      <c r="B53" s="40"/>
      <c r="C53" s="78"/>
      <c r="D53" s="74">
        <f>I9</f>
        <v>218.02130898021306</v>
      </c>
      <c r="E53" s="43" t="s">
        <v>62</v>
      </c>
    </row>
    <row r="54" spans="2:9" x14ac:dyDescent="0.3">
      <c r="B54" s="40" t="s">
        <v>54</v>
      </c>
      <c r="C54" s="78">
        <f>H18</f>
        <v>3007.4972820178295</v>
      </c>
      <c r="D54" s="73"/>
      <c r="E54" s="43"/>
    </row>
    <row r="55" spans="2:9" x14ac:dyDescent="0.3">
      <c r="B55" s="40" t="s">
        <v>54</v>
      </c>
      <c r="C55" s="78">
        <f>H25</f>
        <v>1627.8930202217873</v>
      </c>
      <c r="D55" s="73"/>
      <c r="E55" s="43"/>
    </row>
    <row r="56" spans="2:9" x14ac:dyDescent="0.3">
      <c r="B56" s="41"/>
      <c r="C56" s="79"/>
      <c r="D56" s="77">
        <f>I32</f>
        <v>652.31572080887145</v>
      </c>
      <c r="E56" s="43" t="s">
        <v>62</v>
      </c>
    </row>
    <row r="57" spans="2:9" x14ac:dyDescent="0.3">
      <c r="B57" s="42"/>
      <c r="C57" s="80"/>
      <c r="D57" s="74">
        <v>777.13</v>
      </c>
      <c r="E57" s="42"/>
    </row>
    <row r="58" spans="2:9" x14ac:dyDescent="0.3">
      <c r="B58" s="42"/>
      <c r="C58" s="80"/>
      <c r="D58" s="77">
        <f>D59-D57</f>
        <v>1756.9099999999999</v>
      </c>
      <c r="E58" s="43" t="s">
        <v>53</v>
      </c>
    </row>
    <row r="59" spans="2:9" ht="15" thickBot="1" x14ac:dyDescent="0.35">
      <c r="B59" s="36"/>
      <c r="C59" s="89"/>
      <c r="D59" s="99">
        <v>2534.04</v>
      </c>
      <c r="E59" s="36" t="s">
        <v>84</v>
      </c>
    </row>
    <row r="60" spans="2:9" ht="15" thickTop="1" x14ac:dyDescent="0.3"/>
    <row r="61" spans="2:9" ht="15.6" x14ac:dyDescent="0.3">
      <c r="B61" s="72" t="s">
        <v>82</v>
      </c>
      <c r="C61" s="1"/>
      <c r="D61" s="1"/>
      <c r="E61" s="1"/>
    </row>
    <row r="62" spans="2:9" x14ac:dyDescent="0.3">
      <c r="B62" s="130" t="s">
        <v>75</v>
      </c>
      <c r="C62" s="130"/>
      <c r="D62" s="130"/>
      <c r="E62" s="130"/>
      <c r="F62" s="130"/>
      <c r="G62" s="130"/>
    </row>
    <row r="63" spans="2:9" x14ac:dyDescent="0.3">
      <c r="B63" s="130" t="s">
        <v>29</v>
      </c>
      <c r="C63" s="130"/>
      <c r="D63" s="130"/>
      <c r="E63" s="130"/>
      <c r="F63" s="130"/>
      <c r="G63" s="130"/>
    </row>
    <row r="64" spans="2:9" x14ac:dyDescent="0.3">
      <c r="B64" s="130" t="s">
        <v>83</v>
      </c>
      <c r="C64" s="130"/>
      <c r="D64" s="130"/>
      <c r="E64" s="130"/>
      <c r="F64" s="130"/>
      <c r="G64" s="130"/>
    </row>
    <row r="65" spans="2:7" x14ac:dyDescent="0.3">
      <c r="B65" s="142" t="s">
        <v>30</v>
      </c>
      <c r="C65" s="142"/>
      <c r="D65" s="142"/>
      <c r="E65" s="142"/>
      <c r="F65" s="48"/>
      <c r="G65" s="48"/>
    </row>
    <row r="66" spans="2:7" x14ac:dyDescent="0.3">
      <c r="B66" s="50" t="s">
        <v>31</v>
      </c>
      <c r="C66" s="47"/>
      <c r="D66" s="47"/>
      <c r="E66" s="46"/>
      <c r="F66" s="48"/>
      <c r="G66" s="48"/>
    </row>
    <row r="67" spans="2:7" x14ac:dyDescent="0.3">
      <c r="B67" s="112" t="s">
        <v>32</v>
      </c>
      <c r="C67" s="49"/>
      <c r="D67" s="70"/>
      <c r="E67" s="46"/>
      <c r="F67" s="51">
        <v>145676</v>
      </c>
      <c r="G67" s="51"/>
    </row>
    <row r="68" spans="2:7" ht="15" customHeight="1" x14ac:dyDescent="0.3">
      <c r="B68" s="160" t="s">
        <v>67</v>
      </c>
      <c r="C68" s="160"/>
      <c r="D68" s="160"/>
      <c r="E68" s="160"/>
      <c r="F68" s="52">
        <v>2534</v>
      </c>
      <c r="G68" s="51"/>
    </row>
    <row r="69" spans="2:7" ht="15" thickBot="1" x14ac:dyDescent="0.35">
      <c r="B69" s="112" t="s">
        <v>33</v>
      </c>
      <c r="C69" s="70"/>
      <c r="D69" s="70"/>
      <c r="E69" s="46"/>
      <c r="F69" s="51"/>
      <c r="G69" s="53">
        <f>F67-F68</f>
        <v>143142</v>
      </c>
    </row>
    <row r="70" spans="2:7" ht="15" thickTop="1" x14ac:dyDescent="0.3"/>
  </sheetData>
  <mergeCells count="31">
    <mergeCell ref="C14:F14"/>
    <mergeCell ref="C16:F16"/>
    <mergeCell ref="C18:F18"/>
    <mergeCell ref="C19:F19"/>
    <mergeCell ref="C50:D50"/>
    <mergeCell ref="C23:F23"/>
    <mergeCell ref="C24:F24"/>
    <mergeCell ref="C29:F29"/>
    <mergeCell ref="C30:F30"/>
    <mergeCell ref="C37:F37"/>
    <mergeCell ref="B1:I1"/>
    <mergeCell ref="B5:H5"/>
    <mergeCell ref="C6:F6"/>
    <mergeCell ref="C12:F12"/>
    <mergeCell ref="C2:E2"/>
    <mergeCell ref="B64:G64"/>
    <mergeCell ref="B65:E65"/>
    <mergeCell ref="B68:E68"/>
    <mergeCell ref="C20:F20"/>
    <mergeCell ref="C25:F25"/>
    <mergeCell ref="C26:F26"/>
    <mergeCell ref="C27:F27"/>
    <mergeCell ref="C35:F35"/>
    <mergeCell ref="B62:G62"/>
    <mergeCell ref="C45:F45"/>
    <mergeCell ref="C47:F47"/>
    <mergeCell ref="B63:G63"/>
    <mergeCell ref="B42:H42"/>
    <mergeCell ref="C43:F43"/>
    <mergeCell ref="C39:F39"/>
    <mergeCell ref="C22:F22"/>
  </mergeCells>
  <pageMargins left="0.7" right="0.7" top="0.75" bottom="0.75" header="0.3" footer="0.3"/>
  <pageSetup paperSize="120" scale="70" fitToHeight="0" orientation="portrait" horizontalDpi="1200" verticalDpi="1200" r:id="rId1"/>
  <headerFooter>
    <oddFooter>&amp;LReproduction interdite © TC Média Livres Inc.  &amp;RComptabilité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SOMMAIRE</vt:lpstr>
      <vt:lpstr>Données constantes</vt:lpstr>
      <vt:lpstr>Problème 8</vt:lpstr>
      <vt:lpstr>Problème 9</vt:lpstr>
      <vt:lpstr>Problème 10</vt:lpstr>
      <vt:lpstr>Problème 11</vt:lpstr>
      <vt:lpstr>'Données constantes'!Zone_d_impression</vt:lpstr>
      <vt:lpstr>'Problème 10'!Zone_d_impression</vt:lpstr>
      <vt:lpstr>'Problème 11'!Zone_d_impression</vt:lpstr>
      <vt:lpstr>'Problème 8'!Zone_d_impression</vt:lpstr>
      <vt:lpstr>'Problème 9'!Zone_d_impression</vt:lpstr>
      <vt:lpstr>SOMMAIRE!Zone_d_impression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</dc:creator>
  <cp:lastModifiedBy>Patricia Ayotte</cp:lastModifiedBy>
  <cp:lastPrinted>2018-04-10T15:54:03Z</cp:lastPrinted>
  <dcterms:created xsi:type="dcterms:W3CDTF">2017-04-06T01:40:06Z</dcterms:created>
  <dcterms:modified xsi:type="dcterms:W3CDTF">2020-04-02T20:06:08Z</dcterms:modified>
</cp:coreProperties>
</file>