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mc:AlternateContent xmlns:mc="http://schemas.openxmlformats.org/markup-compatibility/2006">
    <mc:Choice Requires="x15">
      <x15ac:absPath xmlns:x15ac="http://schemas.microsoft.com/office/spreadsheetml/2010/11/ac" url="C:\Users\patri\Downloads\"/>
    </mc:Choice>
  </mc:AlternateContent>
  <xr:revisionPtr revIDLastSave="0" documentId="8_{406DD233-989A-4EEA-B482-A590DA9C57DD}" xr6:coauthVersionLast="45" xr6:coauthVersionMax="45" xr10:uidLastSave="{00000000-0000-0000-0000-000000000000}"/>
  <bookViews>
    <workbookView xWindow="-108" yWindow="-108" windowWidth="23256" windowHeight="12576" tabRatio="853" firstSheet="12" activeTab="21" xr2:uid="{00000000-000D-0000-FFFF-FFFF00000000}"/>
  </bookViews>
  <sheets>
    <sheet name="SOMMAIRE" sheetId="46" r:id="rId1"/>
    <sheet name="Données constantes" sheetId="48" r:id="rId2"/>
    <sheet name="Problème 1" sheetId="12" r:id="rId3"/>
    <sheet name="Problème 2" sheetId="13" r:id="rId4"/>
    <sheet name="Problème 3" sheetId="14" r:id="rId5"/>
    <sheet name="Problème 4" sheetId="15" r:id="rId6"/>
    <sheet name="Problème 5" sheetId="16" r:id="rId7"/>
    <sheet name="Problème 6" sheetId="17" r:id="rId8"/>
    <sheet name="Problème 7" sheetId="18" r:id="rId9"/>
    <sheet name="Problème 8" sheetId="19" r:id="rId10"/>
    <sheet name="Problème 9" sheetId="20" r:id="rId11"/>
    <sheet name="Problème 10" sheetId="21" r:id="rId12"/>
    <sheet name="Problème 11" sheetId="23" r:id="rId13"/>
    <sheet name="Problème 12" sheetId="24" r:id="rId14"/>
    <sheet name="Problème 13" sheetId="25" r:id="rId15"/>
    <sheet name="Problème 14" sheetId="45" r:id="rId16"/>
    <sheet name="Problème 15" sheetId="53" r:id="rId17"/>
    <sheet name="Problème 16" sheetId="54" r:id="rId18"/>
    <sheet name="Problème 17" sheetId="55" r:id="rId19"/>
    <sheet name="Problème 18 " sheetId="56" r:id="rId20"/>
    <sheet name="Problème 19 " sheetId="49" r:id="rId21"/>
    <sheet name="Problème 20" sheetId="57" r:id="rId22"/>
    <sheet name="Problème 21" sheetId="47" r:id="rId23"/>
    <sheet name="Problème 22" sheetId="35" r:id="rId24"/>
    <sheet name="Problème 23" sheetId="36" r:id="rId25"/>
    <sheet name="Problème 24" sheetId="37" r:id="rId26"/>
    <sheet name="Problème 25" sheetId="38" r:id="rId27"/>
    <sheet name="Problème 26" sheetId="39" r:id="rId28"/>
    <sheet name="Problème 27" sheetId="40" r:id="rId29"/>
    <sheet name="Problème 28" sheetId="41" r:id="rId30"/>
    <sheet name="Problème 29" sheetId="42" r:id="rId31"/>
    <sheet name="Problème 30" sheetId="58" r:id="rId32"/>
    <sheet name="Problème 31 " sheetId="52" r:id="rId33"/>
  </sheets>
  <definedNames>
    <definedName name="_xlnm.Print_Area" localSheetId="1">'Données constantes'!$A$1:$D$8</definedName>
    <definedName name="_xlnm.Print_Area" localSheetId="2">'Problème 1'!$A$1:$J$19</definedName>
    <definedName name="_xlnm.Print_Area" localSheetId="11">'Problème 10'!$A$1:$J$111</definedName>
    <definedName name="_xlnm.Print_Area" localSheetId="12">'Problème 11'!$A$1:$L$36</definedName>
    <definedName name="_xlnm.Print_Area" localSheetId="13">'Problème 12'!$A$1:$K$40</definedName>
    <definedName name="_xlnm.Print_Area" localSheetId="14">'Problème 13'!$A$1:$I$112</definedName>
    <definedName name="_xlnm.Print_Area" localSheetId="15">'Problème 14'!$A$1:$I$105</definedName>
    <definedName name="_xlnm.Print_Area" localSheetId="16">'Problème 15'!$A$1:$L$65</definedName>
    <definedName name="_xlnm.Print_Area" localSheetId="17">'Problème 16'!$A$1:$L$73</definedName>
    <definedName name="_xlnm.Print_Area" localSheetId="18">'Problème 17'!$A$1:$L$83</definedName>
    <definedName name="_xlnm.Print_Area" localSheetId="19">'Problème 18 '!$A$1:$L$76</definedName>
    <definedName name="_xlnm.Print_Area" localSheetId="20">'Problème 19 '!$A$1:$L$272</definedName>
    <definedName name="_xlnm.Print_Area" localSheetId="3">'Problème 2'!$A$1:$K$12</definedName>
    <definedName name="_xlnm.Print_Area" localSheetId="21">'Problème 20'!$A$1:$L$239</definedName>
    <definedName name="_xlnm.Print_Area" localSheetId="22">'Problème 21'!$A$1:$I$46</definedName>
    <definedName name="_xlnm.Print_Area" localSheetId="23">'Problème 22'!$A$1:$J$28</definedName>
    <definedName name="_xlnm.Print_Area" localSheetId="24">'Problème 23'!$A$1:$H$34</definedName>
    <definedName name="_xlnm.Print_Area" localSheetId="25">'Problème 24'!$A$1:$H$34</definedName>
    <definedName name="_xlnm.Print_Area" localSheetId="26">'Problème 25'!$A$1:$H$32</definedName>
    <definedName name="_xlnm.Print_Area" localSheetId="27">'Problème 26'!$A$1:$H$38</definedName>
    <definedName name="_xlnm.Print_Area" localSheetId="28">'Problème 27'!$A$1:$G$16</definedName>
    <definedName name="_xlnm.Print_Area" localSheetId="29">'Problème 28'!$A$1:$J$33</definedName>
    <definedName name="_xlnm.Print_Area" localSheetId="30">'Problème 29'!$A$1:$J$33</definedName>
    <definedName name="_xlnm.Print_Area" localSheetId="4">'Problème 3'!$A$1:$I$48</definedName>
    <definedName name="_xlnm.Print_Area" localSheetId="31">'Problème 30'!$A$1:$L$63</definedName>
    <definedName name="_xlnm.Print_Area" localSheetId="32">'Problème 31 '!$A$1:$L$67</definedName>
    <definedName name="_xlnm.Print_Area" localSheetId="5">'Problème 4'!$A$1:$I$46</definedName>
    <definedName name="_xlnm.Print_Area" localSheetId="6">'Problème 5'!$A$1:$J$97</definedName>
    <definedName name="_xlnm.Print_Area" localSheetId="7">'Problème 6'!$A$1:$J$108</definedName>
    <definedName name="_xlnm.Print_Area" localSheetId="8">'Problème 7'!$A$1:$J$85</definedName>
    <definedName name="_xlnm.Print_Area" localSheetId="9">'Problème 8'!$A$1:$J$100</definedName>
    <definedName name="_xlnm.Print_Area" localSheetId="10">'Problème 9'!$A$1:$J$108</definedName>
    <definedName name="_xlnm.Print_Area" localSheetId="0">SOMMAIRE!$A$1:$D$54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7" i="58" l="1"/>
  <c r="F27" i="58"/>
  <c r="D31" i="58" s="1"/>
  <c r="F58" i="58" s="1"/>
  <c r="F23" i="58"/>
  <c r="C23" i="58"/>
  <c r="E20" i="58"/>
  <c r="I14" i="58"/>
  <c r="I16" i="58" s="1"/>
  <c r="I18" i="58" s="1"/>
  <c r="I20" i="58" s="1"/>
  <c r="I22" i="58" s="1"/>
  <c r="E14" i="58"/>
  <c r="K12" i="58"/>
  <c r="I171" i="57"/>
  <c r="I170" i="57"/>
  <c r="H130" i="57"/>
  <c r="H129" i="57"/>
  <c r="I194" i="57"/>
  <c r="I195" i="57" s="1"/>
  <c r="C221" i="57"/>
  <c r="H162" i="57"/>
  <c r="C219" i="57" s="1"/>
  <c r="I159" i="57"/>
  <c r="I149" i="57"/>
  <c r="I151" i="57" s="1"/>
  <c r="I145" i="57"/>
  <c r="I135" i="57"/>
  <c r="I136" i="57" s="1"/>
  <c r="F122" i="57"/>
  <c r="E122" i="57"/>
  <c r="C122" i="57"/>
  <c r="I119" i="57"/>
  <c r="I121" i="57" s="1"/>
  <c r="C237" i="57" s="1"/>
  <c r="G119" i="57"/>
  <c r="H119" i="57" s="1"/>
  <c r="K117" i="57"/>
  <c r="C107" i="57"/>
  <c r="E104" i="57"/>
  <c r="E107" i="57" s="1"/>
  <c r="I98" i="57"/>
  <c r="I100" i="57" s="1"/>
  <c r="I102" i="57" s="1"/>
  <c r="I104" i="57" s="1"/>
  <c r="C236" i="57" s="1"/>
  <c r="G98" i="57"/>
  <c r="H98" i="57" s="1"/>
  <c r="K96" i="57"/>
  <c r="F86" i="57"/>
  <c r="C235" i="57"/>
  <c r="C67" i="57"/>
  <c r="I64" i="57"/>
  <c r="C234" i="57" s="1"/>
  <c r="E60" i="57"/>
  <c r="E62" i="57" s="1"/>
  <c r="I56" i="57"/>
  <c r="I58" i="57" s="1"/>
  <c r="I60" i="57" s="1"/>
  <c r="G56" i="57"/>
  <c r="H56" i="57" s="1"/>
  <c r="K54" i="57"/>
  <c r="F44" i="57"/>
  <c r="C44" i="57"/>
  <c r="E37" i="57"/>
  <c r="E39" i="57" s="1"/>
  <c r="E35" i="57"/>
  <c r="I33" i="57"/>
  <c r="I35" i="57" s="1"/>
  <c r="I37" i="57" s="1"/>
  <c r="I39" i="57" s="1"/>
  <c r="I41" i="57" s="1"/>
  <c r="I43" i="57" s="1"/>
  <c r="C233" i="57" s="1"/>
  <c r="G33" i="57"/>
  <c r="H33" i="57" s="1"/>
  <c r="K31" i="57"/>
  <c r="F21" i="57"/>
  <c r="I14" i="57"/>
  <c r="C232" i="57" s="1"/>
  <c r="G14" i="57"/>
  <c r="H14" i="57" s="1"/>
  <c r="K12" i="57"/>
  <c r="H232" i="49"/>
  <c r="H231" i="49"/>
  <c r="H212" i="49"/>
  <c r="H211" i="49"/>
  <c r="H140" i="49"/>
  <c r="H139" i="49"/>
  <c r="F65" i="56"/>
  <c r="F59" i="56"/>
  <c r="C59" i="56"/>
  <c r="D56" i="56"/>
  <c r="E56" i="56" s="1"/>
  <c r="E54" i="56"/>
  <c r="D50" i="56"/>
  <c r="I46" i="56"/>
  <c r="I48" i="56" s="1"/>
  <c r="I50" i="56" s="1"/>
  <c r="I52" i="56" s="1"/>
  <c r="I54" i="56" s="1"/>
  <c r="I56" i="56" s="1"/>
  <c r="I58" i="56" s="1"/>
  <c r="E46" i="56"/>
  <c r="K44" i="56"/>
  <c r="F71" i="56" s="1"/>
  <c r="C34" i="56"/>
  <c r="D29" i="56"/>
  <c r="E29" i="56" s="1"/>
  <c r="J27" i="56"/>
  <c r="J30" i="56" s="1"/>
  <c r="I27" i="56"/>
  <c r="I30" i="56" s="1"/>
  <c r="I33" i="56" s="1"/>
  <c r="E26" i="56"/>
  <c r="I21" i="56"/>
  <c r="I24" i="56" s="1"/>
  <c r="D20" i="56"/>
  <c r="J21" i="56" s="1"/>
  <c r="J15" i="56"/>
  <c r="G18" i="56" s="1"/>
  <c r="I15" i="56"/>
  <c r="I18" i="56" s="1"/>
  <c r="I20" i="56" s="1"/>
  <c r="J14" i="56"/>
  <c r="G17" i="56" s="1"/>
  <c r="I14" i="56"/>
  <c r="E14" i="56"/>
  <c r="K12" i="56"/>
  <c r="E21" i="57" l="1"/>
  <c r="K14" i="58"/>
  <c r="E23" i="58"/>
  <c r="F56" i="58" s="1"/>
  <c r="F55" i="58"/>
  <c r="I137" i="57"/>
  <c r="H134" i="57" s="1"/>
  <c r="H163" i="57"/>
  <c r="K119" i="57"/>
  <c r="J119" i="57" s="1"/>
  <c r="G121" i="57" s="1"/>
  <c r="H121" i="57" s="1"/>
  <c r="H122" i="57" s="1"/>
  <c r="H164" i="57"/>
  <c r="J14" i="57"/>
  <c r="K14" i="57" s="1"/>
  <c r="I196" i="57"/>
  <c r="H193" i="57" s="1"/>
  <c r="I150" i="57"/>
  <c r="H148" i="57" s="1"/>
  <c r="D222" i="57"/>
  <c r="K33" i="57"/>
  <c r="K35" i="57" s="1"/>
  <c r="K56" i="57"/>
  <c r="J56" i="57" s="1"/>
  <c r="G58" i="57" s="1"/>
  <c r="H58" i="57" s="1"/>
  <c r="H168" i="57"/>
  <c r="J18" i="56"/>
  <c r="J20" i="56" s="1"/>
  <c r="G23" i="56" s="1"/>
  <c r="E59" i="56"/>
  <c r="F72" i="56" s="1"/>
  <c r="K15" i="56"/>
  <c r="F17" i="56"/>
  <c r="H18" i="56" s="1"/>
  <c r="J14" i="58"/>
  <c r="G16" i="58" s="1"/>
  <c r="H16" i="58" s="1"/>
  <c r="K16" i="58" s="1"/>
  <c r="F57" i="58"/>
  <c r="G59" i="58" s="1"/>
  <c r="G48" i="58" s="1"/>
  <c r="G49" i="58" s="1"/>
  <c r="G51" i="58" s="1"/>
  <c r="I131" i="57"/>
  <c r="K98" i="57"/>
  <c r="H140" i="57"/>
  <c r="I141" i="57" s="1"/>
  <c r="D217" i="57" s="1"/>
  <c r="E44" i="57"/>
  <c r="E67" i="57"/>
  <c r="G33" i="56"/>
  <c r="J33" i="56"/>
  <c r="K33" i="56" s="1"/>
  <c r="F23" i="56"/>
  <c r="E34" i="56"/>
  <c r="G24" i="56"/>
  <c r="J24" i="56"/>
  <c r="J26" i="56" s="1"/>
  <c r="J29" i="56" s="1"/>
  <c r="G32" i="56" s="1"/>
  <c r="F73" i="56"/>
  <c r="I26" i="56"/>
  <c r="K18" i="56"/>
  <c r="K46" i="56"/>
  <c r="K21" i="56" l="1"/>
  <c r="I181" i="57"/>
  <c r="I165" i="57"/>
  <c r="K121" i="57"/>
  <c r="J121" i="57" s="1"/>
  <c r="E237" i="57" s="1"/>
  <c r="F237" i="57" s="1"/>
  <c r="J33" i="57"/>
  <c r="K24" i="56"/>
  <c r="J16" i="58"/>
  <c r="G18" i="58" s="1"/>
  <c r="H18" i="58" s="1"/>
  <c r="K18" i="58" s="1"/>
  <c r="J35" i="57"/>
  <c r="K37" i="57"/>
  <c r="K58" i="57"/>
  <c r="H154" i="57"/>
  <c r="I155" i="57" s="1"/>
  <c r="J98" i="57"/>
  <c r="G100" i="57" s="1"/>
  <c r="H100" i="57" s="1"/>
  <c r="K100" i="57" s="1"/>
  <c r="J46" i="56"/>
  <c r="G48" i="56" s="1"/>
  <c r="H48" i="56" s="1"/>
  <c r="K48" i="56" s="1"/>
  <c r="I29" i="56"/>
  <c r="K27" i="56"/>
  <c r="H24" i="56"/>
  <c r="K20" i="58" l="1"/>
  <c r="J18" i="58"/>
  <c r="K60" i="57"/>
  <c r="J58" i="57"/>
  <c r="K39" i="57"/>
  <c r="J37" i="57"/>
  <c r="K102" i="57"/>
  <c r="J100" i="57"/>
  <c r="H174" i="57"/>
  <c r="I175" i="57" s="1"/>
  <c r="D220" i="57" s="1"/>
  <c r="J48" i="56"/>
  <c r="K50" i="56"/>
  <c r="F32" i="56"/>
  <c r="K30" i="56"/>
  <c r="J20" i="58" l="1"/>
  <c r="G22" i="58" s="1"/>
  <c r="H22" i="58" s="1"/>
  <c r="H23" i="58" s="1"/>
  <c r="J102" i="57"/>
  <c r="K104" i="57"/>
  <c r="K62" i="57"/>
  <c r="J60" i="57"/>
  <c r="E232" i="57"/>
  <c r="F232" i="57" s="1"/>
  <c r="H189" i="57"/>
  <c r="I190" i="57" s="1"/>
  <c r="D223" i="57"/>
  <c r="H86" i="57"/>
  <c r="J39" i="57"/>
  <c r="G41" i="57" s="1"/>
  <c r="H41" i="57" s="1"/>
  <c r="K41" i="57" s="1"/>
  <c r="E235" i="57"/>
  <c r="F235" i="57" s="1"/>
  <c r="H21" i="57"/>
  <c r="J50" i="56"/>
  <c r="G52" i="56" s="1"/>
  <c r="H52" i="56" s="1"/>
  <c r="K52" i="56"/>
  <c r="H33" i="56"/>
  <c r="H34" i="56" s="1"/>
  <c r="F34" i="56"/>
  <c r="K22" i="58" l="1"/>
  <c r="J41" i="57"/>
  <c r="G43" i="57" s="1"/>
  <c r="H43" i="57" s="1"/>
  <c r="H44" i="57" s="1"/>
  <c r="J62" i="57"/>
  <c r="G64" i="57" s="1"/>
  <c r="H64" i="57" s="1"/>
  <c r="H199" i="57" s="1"/>
  <c r="I200" i="57" s="1"/>
  <c r="D224" i="57" s="1"/>
  <c r="J104" i="57"/>
  <c r="K54" i="56"/>
  <c r="K56" i="56" s="1"/>
  <c r="J52" i="56"/>
  <c r="E236" i="57" l="1"/>
  <c r="F236" i="57" s="1"/>
  <c r="K64" i="57"/>
  <c r="J22" i="58"/>
  <c r="B31" i="58"/>
  <c r="H39" i="58" s="1"/>
  <c r="I40" i="58" s="1"/>
  <c r="J64" i="57"/>
  <c r="K43" i="57"/>
  <c r="J43" i="57" s="1"/>
  <c r="E233" i="57" s="1"/>
  <c r="F233" i="57" s="1"/>
  <c r="J56" i="56"/>
  <c r="G58" i="56" s="1"/>
  <c r="H58" i="56" s="1"/>
  <c r="H59" i="56" s="1"/>
  <c r="F66" i="56" s="1"/>
  <c r="F67" i="56" s="1"/>
  <c r="D225" i="57" l="1"/>
  <c r="C227" i="57" s="1"/>
  <c r="E234" i="57"/>
  <c r="F234" i="57" s="1"/>
  <c r="F238" i="57" s="1"/>
  <c r="K58" i="56"/>
  <c r="F74" i="56" l="1"/>
  <c r="F75" i="56" s="1"/>
  <c r="J58" i="56"/>
  <c r="F78" i="55" l="1"/>
  <c r="F72" i="55"/>
  <c r="F66" i="55"/>
  <c r="C66" i="55"/>
  <c r="E65" i="55"/>
  <c r="D59" i="55"/>
  <c r="D61" i="55" s="1"/>
  <c r="E61" i="55" s="1"/>
  <c r="E57" i="55"/>
  <c r="K53" i="55"/>
  <c r="J53" i="55" s="1"/>
  <c r="G55" i="55" s="1"/>
  <c r="H55" i="55" s="1"/>
  <c r="I53" i="55"/>
  <c r="I55" i="55" s="1"/>
  <c r="I57" i="55" s="1"/>
  <c r="I59" i="55" s="1"/>
  <c r="I61" i="55" s="1"/>
  <c r="I63" i="55" s="1"/>
  <c r="I65" i="55" s="1"/>
  <c r="E53" i="55"/>
  <c r="J51" i="55"/>
  <c r="C41" i="55"/>
  <c r="J40" i="55"/>
  <c r="I40" i="55"/>
  <c r="E38" i="55"/>
  <c r="I32" i="55"/>
  <c r="I36" i="55" s="1"/>
  <c r="I39" i="55" s="1"/>
  <c r="I27" i="55"/>
  <c r="D24" i="55"/>
  <c r="J27" i="55" s="1"/>
  <c r="J32" i="55" s="1"/>
  <c r="J36" i="55" s="1"/>
  <c r="J39" i="55" s="1"/>
  <c r="J22" i="55"/>
  <c r="J26" i="55" s="1"/>
  <c r="J31" i="55" s="1"/>
  <c r="I22" i="55"/>
  <c r="I26" i="55" s="1"/>
  <c r="I31" i="55" s="1"/>
  <c r="I35" i="55" s="1"/>
  <c r="E20" i="55"/>
  <c r="J15" i="55"/>
  <c r="J18" i="55" s="1"/>
  <c r="J21" i="55" s="1"/>
  <c r="J25" i="55" s="1"/>
  <c r="J30" i="55" s="1"/>
  <c r="G35" i="55" s="1"/>
  <c r="I15" i="55"/>
  <c r="I18" i="55" s="1"/>
  <c r="I21" i="55" s="1"/>
  <c r="I25" i="55" s="1"/>
  <c r="I30" i="55" s="1"/>
  <c r="F35" i="55" s="1"/>
  <c r="I14" i="55"/>
  <c r="I17" i="55" s="1"/>
  <c r="I20" i="55" s="1"/>
  <c r="E14" i="55"/>
  <c r="J12" i="55"/>
  <c r="J14" i="55" s="1"/>
  <c r="F54" i="54"/>
  <c r="C54" i="54"/>
  <c r="E51" i="54"/>
  <c r="E47" i="54"/>
  <c r="I43" i="54"/>
  <c r="I45" i="54" s="1"/>
  <c r="I47" i="54" s="1"/>
  <c r="I49" i="54" s="1"/>
  <c r="I51" i="54" s="1"/>
  <c r="I53" i="54" s="1"/>
  <c r="E43" i="54"/>
  <c r="K41" i="54"/>
  <c r="F68" i="54" s="1"/>
  <c r="C31" i="54"/>
  <c r="J27" i="54"/>
  <c r="J30" i="54" s="1"/>
  <c r="I27" i="54"/>
  <c r="I30" i="54" s="1"/>
  <c r="E26" i="54"/>
  <c r="J21" i="54"/>
  <c r="G24" i="54" s="1"/>
  <c r="I21" i="54"/>
  <c r="I24" i="54" s="1"/>
  <c r="I26" i="54" s="1"/>
  <c r="E20" i="54"/>
  <c r="J15" i="54"/>
  <c r="G18" i="54" s="1"/>
  <c r="I15" i="54"/>
  <c r="I18" i="54" s="1"/>
  <c r="J14" i="54"/>
  <c r="G17" i="54" s="1"/>
  <c r="I14" i="54"/>
  <c r="E14" i="54"/>
  <c r="F46" i="53"/>
  <c r="C46" i="53"/>
  <c r="H43" i="53"/>
  <c r="E43" i="53"/>
  <c r="I39" i="53"/>
  <c r="I41" i="53" s="1"/>
  <c r="I43" i="53" s="1"/>
  <c r="I45" i="53" s="1"/>
  <c r="E39" i="53"/>
  <c r="K37" i="53"/>
  <c r="K39" i="53" s="1"/>
  <c r="C27" i="53"/>
  <c r="J22" i="53"/>
  <c r="J26" i="53" s="1"/>
  <c r="I22" i="53"/>
  <c r="I26" i="53" s="1"/>
  <c r="E20" i="53"/>
  <c r="J15" i="53"/>
  <c r="J18" i="53" s="1"/>
  <c r="J21" i="53" s="1"/>
  <c r="G25" i="53" s="1"/>
  <c r="I15" i="53"/>
  <c r="I18" i="53" s="1"/>
  <c r="I21" i="53" s="1"/>
  <c r="F25" i="53" s="1"/>
  <c r="J14" i="53"/>
  <c r="G17" i="53" s="1"/>
  <c r="H17" i="53" s="1"/>
  <c r="I14" i="53"/>
  <c r="E14" i="53"/>
  <c r="K12" i="53"/>
  <c r="F60" i="53" s="1"/>
  <c r="E12" i="53"/>
  <c r="K15" i="55" l="1"/>
  <c r="E66" i="55"/>
  <c r="D29" i="55"/>
  <c r="E29" i="55" s="1"/>
  <c r="E41" i="55" s="1"/>
  <c r="F79" i="55" s="1"/>
  <c r="F80" i="55" s="1"/>
  <c r="E54" i="54"/>
  <c r="F69" i="54" s="1"/>
  <c r="K15" i="54"/>
  <c r="E31" i="54"/>
  <c r="F17" i="54"/>
  <c r="H18" i="54" s="1"/>
  <c r="E27" i="53"/>
  <c r="F61" i="53" s="1"/>
  <c r="K26" i="53"/>
  <c r="F63" i="53" s="1"/>
  <c r="G26" i="53"/>
  <c r="E46" i="53"/>
  <c r="J17" i="53"/>
  <c r="J20" i="53" s="1"/>
  <c r="G24" i="53" s="1"/>
  <c r="K15" i="53"/>
  <c r="I17" i="53"/>
  <c r="I20" i="53" s="1"/>
  <c r="K22" i="53" s="1"/>
  <c r="I24" i="55"/>
  <c r="K22" i="55"/>
  <c r="G36" i="55"/>
  <c r="H36" i="55" s="1"/>
  <c r="J35" i="55"/>
  <c r="J38" i="55" s="1"/>
  <c r="H35" i="55"/>
  <c r="G17" i="55"/>
  <c r="H17" i="55" s="1"/>
  <c r="J17" i="55"/>
  <c r="J20" i="55" s="1"/>
  <c r="J24" i="55" s="1"/>
  <c r="J29" i="55" s="1"/>
  <c r="G34" i="55" s="1"/>
  <c r="I38" i="55"/>
  <c r="K18" i="55"/>
  <c r="K55" i="55"/>
  <c r="F70" i="54"/>
  <c r="I29" i="54"/>
  <c r="K43" i="54"/>
  <c r="J18" i="54"/>
  <c r="J20" i="54" s="1"/>
  <c r="G23" i="54" s="1"/>
  <c r="I20" i="54"/>
  <c r="J24" i="54"/>
  <c r="J26" i="54" s="1"/>
  <c r="K27" i="54" s="1"/>
  <c r="J39" i="53"/>
  <c r="G41" i="53" s="1"/>
  <c r="H41" i="53" s="1"/>
  <c r="F62" i="53"/>
  <c r="F64" i="53" s="1"/>
  <c r="K40" i="55" l="1"/>
  <c r="F81" i="55" s="1"/>
  <c r="F82" i="55" s="1"/>
  <c r="K36" i="55"/>
  <c r="K18" i="54"/>
  <c r="F24" i="53"/>
  <c r="K18" i="53"/>
  <c r="J55" i="55"/>
  <c r="K57" i="55"/>
  <c r="K27" i="55"/>
  <c r="I29" i="55"/>
  <c r="F23" i="54"/>
  <c r="K21" i="54"/>
  <c r="J43" i="54"/>
  <c r="G45" i="54" s="1"/>
  <c r="H45" i="54" s="1"/>
  <c r="K45" i="54" s="1"/>
  <c r="J29" i="54"/>
  <c r="K30" i="54" s="1"/>
  <c r="G29" i="54"/>
  <c r="H29" i="54" s="1"/>
  <c r="H26" i="53"/>
  <c r="H27" i="53" s="1"/>
  <c r="F53" i="53" s="1"/>
  <c r="F54" i="53" s="1"/>
  <c r="F56" i="53" s="1"/>
  <c r="F27" i="53"/>
  <c r="K41" i="53"/>
  <c r="F34" i="55" l="1"/>
  <c r="K32" i="55"/>
  <c r="K59" i="55"/>
  <c r="J57" i="55"/>
  <c r="J45" i="54"/>
  <c r="K47" i="54"/>
  <c r="H24" i="54"/>
  <c r="H31" i="54" s="1"/>
  <c r="F31" i="54"/>
  <c r="J41" i="53"/>
  <c r="K43" i="53"/>
  <c r="K61" i="55" l="1"/>
  <c r="J59" i="55"/>
  <c r="H34" i="55"/>
  <c r="H41" i="55" s="1"/>
  <c r="F73" i="55" s="1"/>
  <c r="F74" i="55" s="1"/>
  <c r="F41" i="55"/>
  <c r="J47" i="54"/>
  <c r="G49" i="54" s="1"/>
  <c r="H49" i="54" s="1"/>
  <c r="J43" i="53"/>
  <c r="G45" i="53" s="1"/>
  <c r="H45" i="53" s="1"/>
  <c r="H46" i="53" s="1"/>
  <c r="K45" i="53" l="1"/>
  <c r="J45" i="53" s="1"/>
  <c r="J61" i="55"/>
  <c r="G63" i="55" s="1"/>
  <c r="H63" i="55" s="1"/>
  <c r="H66" i="55" s="1"/>
  <c r="K49" i="54"/>
  <c r="K63" i="55" l="1"/>
  <c r="K51" i="54"/>
  <c r="J49" i="54"/>
  <c r="K65" i="55" l="1"/>
  <c r="J65" i="55" s="1"/>
  <c r="J63" i="55"/>
  <c r="J51" i="54"/>
  <c r="G53" i="54" s="1"/>
  <c r="H53" i="54" s="1"/>
  <c r="H54" i="54" s="1"/>
  <c r="F61" i="54" s="1"/>
  <c r="F62" i="54" s="1"/>
  <c r="F64" i="54" s="1"/>
  <c r="K53" i="54" l="1"/>
  <c r="F71" i="54" l="1"/>
  <c r="F72" i="54" s="1"/>
  <c r="J53" i="54"/>
  <c r="H57" i="21" l="1"/>
  <c r="H56" i="21"/>
  <c r="I44" i="21"/>
  <c r="I43" i="21"/>
  <c r="H32" i="21"/>
  <c r="H31" i="21"/>
  <c r="I27" i="21"/>
  <c r="I26" i="21"/>
  <c r="I17" i="21"/>
  <c r="I16" i="21"/>
  <c r="H10" i="21"/>
  <c r="H9" i="21"/>
  <c r="H73" i="20"/>
  <c r="H72" i="20"/>
  <c r="I64" i="20"/>
  <c r="I63" i="20"/>
  <c r="H57" i="20"/>
  <c r="H56" i="20"/>
  <c r="I23" i="20"/>
  <c r="I22" i="20"/>
  <c r="H16" i="20"/>
  <c r="H15" i="20"/>
  <c r="I63" i="19"/>
  <c r="I62" i="19"/>
  <c r="H48" i="19"/>
  <c r="H47" i="19"/>
  <c r="I32" i="19"/>
  <c r="I31" i="19"/>
  <c r="I22" i="19"/>
  <c r="I21" i="19"/>
  <c r="H82" i="18"/>
  <c r="H81" i="18"/>
  <c r="H76" i="18"/>
  <c r="H75" i="18"/>
  <c r="I32" i="18"/>
  <c r="I31" i="18"/>
  <c r="H25" i="18"/>
  <c r="H24" i="18"/>
  <c r="H19" i="18"/>
  <c r="H18" i="18"/>
  <c r="H59" i="17"/>
  <c r="H58" i="17"/>
  <c r="I50" i="17"/>
  <c r="I49" i="17"/>
  <c r="H34" i="17"/>
  <c r="H33" i="17"/>
  <c r="I23" i="17"/>
  <c r="I22" i="17"/>
  <c r="I17" i="17"/>
  <c r="I16" i="17"/>
  <c r="H10" i="17"/>
  <c r="H9" i="17"/>
  <c r="H72" i="21" l="1"/>
  <c r="H63" i="21"/>
  <c r="H62" i="21"/>
  <c r="F100" i="20"/>
  <c r="I44" i="20"/>
  <c r="I43" i="20"/>
  <c r="I33" i="20"/>
  <c r="I32" i="20"/>
  <c r="H10" i="20"/>
  <c r="H9" i="20"/>
  <c r="H9" i="19"/>
  <c r="H8" i="19"/>
  <c r="I65" i="18"/>
  <c r="I61" i="18"/>
  <c r="I60" i="18"/>
  <c r="I47" i="18"/>
  <c r="I46" i="18"/>
  <c r="I10" i="18"/>
  <c r="I9" i="18"/>
  <c r="H20" i="17"/>
  <c r="I11" i="17"/>
  <c r="H39" i="17"/>
  <c r="F51" i="52" l="1"/>
  <c r="F31" i="52"/>
  <c r="D35" i="52" s="1"/>
  <c r="F62" i="52" s="1"/>
  <c r="C26" i="52"/>
  <c r="J22" i="52"/>
  <c r="G25" i="52" s="1"/>
  <c r="H25" i="52" s="1"/>
  <c r="I22" i="52"/>
  <c r="I25" i="52" s="1"/>
  <c r="E21" i="52"/>
  <c r="E26" i="52" s="1"/>
  <c r="F60" i="52" s="1"/>
  <c r="I15" i="52"/>
  <c r="I17" i="52" s="1"/>
  <c r="I19" i="52" s="1"/>
  <c r="J14" i="52"/>
  <c r="G17" i="52" s="1"/>
  <c r="I14" i="52"/>
  <c r="F17" i="52" s="1"/>
  <c r="D14" i="52"/>
  <c r="J15" i="52" s="1"/>
  <c r="J17" i="52" s="1"/>
  <c r="K12" i="52"/>
  <c r="F59" i="52" s="1"/>
  <c r="F61" i="52" l="1"/>
  <c r="G63" i="52" s="1"/>
  <c r="G19" i="52"/>
  <c r="H19" i="52" s="1"/>
  <c r="J19" i="52"/>
  <c r="J21" i="52" s="1"/>
  <c r="G24" i="52" s="1"/>
  <c r="I21" i="52"/>
  <c r="H17" i="52"/>
  <c r="J25" i="52"/>
  <c r="K25" i="52" s="1"/>
  <c r="B35" i="52" s="1"/>
  <c r="H43" i="52" s="1"/>
  <c r="I44" i="52" s="1"/>
  <c r="K15" i="52"/>
  <c r="K17" i="52"/>
  <c r="I221" i="49"/>
  <c r="H204" i="49"/>
  <c r="I195" i="49"/>
  <c r="H188" i="49"/>
  <c r="I179" i="49"/>
  <c r="I175" i="49"/>
  <c r="I171" i="49"/>
  <c r="H164" i="49"/>
  <c r="I155" i="49"/>
  <c r="I145" i="49"/>
  <c r="F131" i="49"/>
  <c r="C131" i="49"/>
  <c r="J122" i="49"/>
  <c r="J125" i="49" s="1"/>
  <c r="J128" i="49" s="1"/>
  <c r="I122" i="49"/>
  <c r="I125" i="49" s="1"/>
  <c r="I128" i="49" s="1"/>
  <c r="E121" i="49"/>
  <c r="E131" i="49" s="1"/>
  <c r="J115" i="49"/>
  <c r="J117" i="49" s="1"/>
  <c r="I115" i="49"/>
  <c r="G115" i="49"/>
  <c r="H115" i="49" s="1"/>
  <c r="K113" i="49"/>
  <c r="F103" i="49"/>
  <c r="C103" i="49"/>
  <c r="J98" i="49"/>
  <c r="J102" i="49" s="1"/>
  <c r="D268" i="49" s="1"/>
  <c r="I98" i="49"/>
  <c r="I102" i="49" s="1"/>
  <c r="C268" i="49" s="1"/>
  <c r="E97" i="49"/>
  <c r="E103" i="49" s="1"/>
  <c r="J91" i="49"/>
  <c r="J94" i="49" s="1"/>
  <c r="J97" i="49" s="1"/>
  <c r="I91" i="49"/>
  <c r="G91" i="49"/>
  <c r="H91" i="49" s="1"/>
  <c r="K89" i="49"/>
  <c r="C79" i="49"/>
  <c r="E72" i="49"/>
  <c r="J70" i="49"/>
  <c r="J74" i="49" s="1"/>
  <c r="J78" i="49" s="1"/>
  <c r="D266" i="49" s="1"/>
  <c r="I70" i="49"/>
  <c r="I74" i="49" s="1"/>
  <c r="I78" i="49" s="1"/>
  <c r="C266" i="49" s="1"/>
  <c r="E68" i="49"/>
  <c r="J66" i="49"/>
  <c r="J69" i="49" s="1"/>
  <c r="J73" i="49" s="1"/>
  <c r="I66" i="49"/>
  <c r="I69" i="49" s="1"/>
  <c r="I73" i="49" s="1"/>
  <c r="I77" i="49" s="1"/>
  <c r="C265" i="49" s="1"/>
  <c r="J65" i="49"/>
  <c r="J68" i="49" s="1"/>
  <c r="J72" i="49" s="1"/>
  <c r="G76" i="49" s="1"/>
  <c r="I65" i="49"/>
  <c r="I68" i="49" s="1"/>
  <c r="I72" i="49" s="1"/>
  <c r="F76" i="49" s="1"/>
  <c r="F79" i="49" s="1"/>
  <c r="E65" i="49"/>
  <c r="K63" i="49"/>
  <c r="C53" i="49"/>
  <c r="E48" i="49"/>
  <c r="J46" i="49"/>
  <c r="J49" i="49" s="1"/>
  <c r="G52" i="49" s="1"/>
  <c r="I46" i="49"/>
  <c r="I49" i="49" s="1"/>
  <c r="I52" i="49" s="1"/>
  <c r="C264" i="49" s="1"/>
  <c r="E45" i="49"/>
  <c r="J39" i="49"/>
  <c r="J41" i="49" s="1"/>
  <c r="I39" i="49"/>
  <c r="I41" i="49" s="1"/>
  <c r="I43" i="49" s="1"/>
  <c r="G39" i="49"/>
  <c r="K36" i="49"/>
  <c r="F26" i="49"/>
  <c r="C26" i="49"/>
  <c r="E21" i="49"/>
  <c r="J19" i="49"/>
  <c r="J22" i="49" s="1"/>
  <c r="J25" i="49" s="1"/>
  <c r="D263" i="49" s="1"/>
  <c r="I19" i="49"/>
  <c r="I22" i="49" s="1"/>
  <c r="I25" i="49" s="1"/>
  <c r="C263" i="49" s="1"/>
  <c r="E18" i="49"/>
  <c r="J14" i="49"/>
  <c r="J16" i="49" s="1"/>
  <c r="J18" i="49" s="1"/>
  <c r="J21" i="49" s="1"/>
  <c r="G24" i="49" s="1"/>
  <c r="H24" i="49" s="1"/>
  <c r="D252" i="49" s="1"/>
  <c r="I14" i="49"/>
  <c r="G14" i="49"/>
  <c r="H14" i="49" s="1"/>
  <c r="K12" i="49"/>
  <c r="H166" i="49" l="1"/>
  <c r="H165" i="49"/>
  <c r="I167" i="49" s="1"/>
  <c r="C248" i="49"/>
  <c r="H190" i="49"/>
  <c r="I191" i="49" s="1"/>
  <c r="H189" i="49"/>
  <c r="I196" i="49"/>
  <c r="I197" i="49"/>
  <c r="I147" i="49"/>
  <c r="H144" i="49" s="1"/>
  <c r="I146" i="49"/>
  <c r="H206" i="49"/>
  <c r="H205" i="49"/>
  <c r="I156" i="49"/>
  <c r="I157" i="49"/>
  <c r="I180" i="49"/>
  <c r="I181" i="49"/>
  <c r="I223" i="49"/>
  <c r="H220" i="49" s="1"/>
  <c r="I222" i="49"/>
  <c r="E53" i="49"/>
  <c r="E79" i="49"/>
  <c r="H150" i="49"/>
  <c r="I151" i="49" s="1"/>
  <c r="D244" i="49" s="1"/>
  <c r="C250" i="49"/>
  <c r="H216" i="49"/>
  <c r="I217" i="49" s="1"/>
  <c r="I213" i="49"/>
  <c r="K19" i="52"/>
  <c r="F52" i="52"/>
  <c r="F53" i="52" s="1"/>
  <c r="F55" i="52" s="1"/>
  <c r="K22" i="52"/>
  <c r="F24" i="52"/>
  <c r="I233" i="49"/>
  <c r="I141" i="49"/>
  <c r="C246" i="49"/>
  <c r="K39" i="49"/>
  <c r="G41" i="49"/>
  <c r="H41" i="49" s="1"/>
  <c r="G94" i="49"/>
  <c r="H94" i="49" s="1"/>
  <c r="G117" i="49"/>
  <c r="H117" i="49" s="1"/>
  <c r="K91" i="49"/>
  <c r="K115" i="49"/>
  <c r="G16" i="49"/>
  <c r="H16" i="49" s="1"/>
  <c r="H26" i="49" s="1"/>
  <c r="G128" i="49"/>
  <c r="E26" i="49"/>
  <c r="K41" i="49"/>
  <c r="J52" i="49"/>
  <c r="K14" i="49"/>
  <c r="K74" i="49"/>
  <c r="K70" i="49"/>
  <c r="G101" i="49"/>
  <c r="H101" i="49" s="1"/>
  <c r="J101" i="49"/>
  <c r="D267" i="49" s="1"/>
  <c r="G119" i="49"/>
  <c r="H119" i="49" s="1"/>
  <c r="J119" i="49"/>
  <c r="J121" i="49" s="1"/>
  <c r="J124" i="49" s="1"/>
  <c r="J24" i="49"/>
  <c r="D262" i="49" s="1"/>
  <c r="I45" i="49"/>
  <c r="G77" i="49"/>
  <c r="H77" i="49" s="1"/>
  <c r="H79" i="49" s="1"/>
  <c r="J77" i="49"/>
  <c r="D265" i="49" s="1"/>
  <c r="E266" i="49" s="1"/>
  <c r="I130" i="49"/>
  <c r="C269" i="49" s="1"/>
  <c r="K128" i="49"/>
  <c r="G43" i="49"/>
  <c r="H43" i="49" s="1"/>
  <c r="J43" i="49"/>
  <c r="J45" i="49" s="1"/>
  <c r="J48" i="49" s="1"/>
  <c r="G51" i="49" s="1"/>
  <c r="K66" i="49"/>
  <c r="G130" i="49"/>
  <c r="H130" i="49" s="1"/>
  <c r="I237" i="49" s="1"/>
  <c r="H236" i="49" s="1"/>
  <c r="J130" i="49"/>
  <c r="D269" i="49" s="1"/>
  <c r="I16" i="49"/>
  <c r="I94" i="49"/>
  <c r="I117" i="49"/>
  <c r="G9" i="41"/>
  <c r="G24" i="36"/>
  <c r="G11" i="36"/>
  <c r="G13" i="36" s="1"/>
  <c r="F11" i="36"/>
  <c r="H22" i="35"/>
  <c r="G16" i="35"/>
  <c r="G25" i="35" s="1"/>
  <c r="H12" i="35"/>
  <c r="H25" i="47"/>
  <c r="G19" i="47"/>
  <c r="G28" i="47" s="1"/>
  <c r="G96" i="45"/>
  <c r="G80" i="45"/>
  <c r="H94" i="45"/>
  <c r="H78" i="45"/>
  <c r="G53" i="45"/>
  <c r="G54" i="45" s="1"/>
  <c r="E58" i="45" s="1"/>
  <c r="F44" i="45"/>
  <c r="F31" i="45"/>
  <c r="G42" i="45"/>
  <c r="G29" i="45"/>
  <c r="E16" i="45"/>
  <c r="F7" i="45"/>
  <c r="G57" i="25"/>
  <c r="E19" i="25"/>
  <c r="E18" i="25"/>
  <c r="B18" i="25"/>
  <c r="E12" i="25"/>
  <c r="B77" i="25" s="1"/>
  <c r="I30" i="24"/>
  <c r="I31" i="24" s="1"/>
  <c r="J27" i="24"/>
  <c r="I29" i="23"/>
  <c r="I30" i="23" s="1"/>
  <c r="J26" i="23"/>
  <c r="H103" i="49" l="1"/>
  <c r="G16" i="36"/>
  <c r="G18" i="36" s="1"/>
  <c r="F29" i="36" s="1"/>
  <c r="I207" i="49"/>
  <c r="H160" i="49"/>
  <c r="I161" i="49" s="1"/>
  <c r="D245" i="49" s="1"/>
  <c r="H178" i="49"/>
  <c r="H194" i="49"/>
  <c r="E269" i="49"/>
  <c r="H184" i="49"/>
  <c r="I185" i="49" s="1"/>
  <c r="D247" i="49" s="1"/>
  <c r="H154" i="49"/>
  <c r="K52" i="49"/>
  <c r="D264" i="49"/>
  <c r="E264" i="49" s="1"/>
  <c r="H24" i="52"/>
  <c r="H26" i="52" s="1"/>
  <c r="F26" i="52"/>
  <c r="K43" i="49"/>
  <c r="G127" i="49"/>
  <c r="H128" i="49" s="1"/>
  <c r="G124" i="49"/>
  <c r="H124" i="49" s="1"/>
  <c r="I119" i="49"/>
  <c r="K117" i="49"/>
  <c r="K94" i="49"/>
  <c r="I97" i="49"/>
  <c r="K78" i="49"/>
  <c r="I18" i="49"/>
  <c r="K16" i="49"/>
  <c r="K130" i="49"/>
  <c r="I48" i="49"/>
  <c r="K46" i="49"/>
  <c r="B25" i="25"/>
  <c r="G31" i="15"/>
  <c r="G29" i="15"/>
  <c r="F29" i="15"/>
  <c r="F30" i="15" s="1"/>
  <c r="F31" i="15"/>
  <c r="G28" i="15" s="1"/>
  <c r="G30" i="15" s="1"/>
  <c r="G33" i="14"/>
  <c r="F33" i="14"/>
  <c r="G30" i="14" s="1"/>
  <c r="G32" i="14" s="1"/>
  <c r="G34" i="14" s="1"/>
  <c r="G35" i="14" s="1"/>
  <c r="G37" i="14" s="1"/>
  <c r="F84" i="16"/>
  <c r="I57" i="16"/>
  <c r="I53" i="16"/>
  <c r="I98" i="19"/>
  <c r="I92" i="19"/>
  <c r="H85" i="19"/>
  <c r="I71" i="19"/>
  <c r="I72" i="19" s="1"/>
  <c r="I77" i="19"/>
  <c r="I57" i="19"/>
  <c r="I26" i="19"/>
  <c r="H13" i="19"/>
  <c r="F94" i="21"/>
  <c r="G92" i="21"/>
  <c r="F92" i="20"/>
  <c r="I84" i="21"/>
  <c r="H77" i="21"/>
  <c r="I78" i="21" s="1"/>
  <c r="I83" i="21"/>
  <c r="I68" i="21"/>
  <c r="I82" i="21" s="1"/>
  <c r="I48" i="21"/>
  <c r="H41" i="21"/>
  <c r="I73" i="21" s="1"/>
  <c r="H71" i="21" s="1"/>
  <c r="I37" i="21"/>
  <c r="I33" i="21"/>
  <c r="I21" i="21"/>
  <c r="H14" i="21"/>
  <c r="I11" i="21"/>
  <c r="H78" i="20"/>
  <c r="I93" i="19" l="1"/>
  <c r="I94" i="19"/>
  <c r="H15" i="19"/>
  <c r="H14" i="19"/>
  <c r="H87" i="19"/>
  <c r="H86" i="19"/>
  <c r="H131" i="49"/>
  <c r="F93" i="21"/>
  <c r="G94" i="21" s="1"/>
  <c r="G95" i="21" s="1"/>
  <c r="G32" i="15"/>
  <c r="G33" i="15" s="1"/>
  <c r="G35" i="15" s="1"/>
  <c r="H200" i="49"/>
  <c r="I201" i="49" s="1"/>
  <c r="D249" i="49" s="1"/>
  <c r="F32" i="15"/>
  <c r="I58" i="21"/>
  <c r="H81" i="21"/>
  <c r="K98" i="49"/>
  <c r="I101" i="49"/>
  <c r="C267" i="49" s="1"/>
  <c r="E268" i="49" s="1"/>
  <c r="I121" i="49"/>
  <c r="K119" i="49"/>
  <c r="F51" i="49"/>
  <c r="K49" i="49"/>
  <c r="K19" i="49"/>
  <c r="I21" i="49"/>
  <c r="H24" i="21"/>
  <c r="H36" i="21" s="1"/>
  <c r="I38" i="21" s="1"/>
  <c r="I64" i="21"/>
  <c r="G96" i="21"/>
  <c r="G107" i="21" s="1"/>
  <c r="G105" i="21" s="1"/>
  <c r="G104" i="21" s="1"/>
  <c r="K122" i="49" l="1"/>
  <c r="I124" i="49"/>
  <c r="K125" i="49" s="1"/>
  <c r="K102" i="49"/>
  <c r="H52" i="49"/>
  <c r="H226" i="49" s="1"/>
  <c r="I227" i="49" s="1"/>
  <c r="D253" i="49" s="1"/>
  <c r="F53" i="49"/>
  <c r="I24" i="49"/>
  <c r="C262" i="49" s="1"/>
  <c r="E263" i="49" s="1"/>
  <c r="E270" i="49" s="1"/>
  <c r="K22" i="49"/>
  <c r="G97" i="21"/>
  <c r="G99" i="21" s="1"/>
  <c r="K25" i="49" l="1"/>
  <c r="H53" i="49"/>
  <c r="F93" i="20" l="1"/>
  <c r="F104" i="20" s="1"/>
  <c r="F102" i="20" s="1"/>
  <c r="F101" i="20" s="1"/>
  <c r="I84" i="17"/>
  <c r="I83" i="17"/>
  <c r="I81" i="17"/>
  <c r="H75" i="17"/>
  <c r="H73" i="17"/>
  <c r="H79" i="16"/>
  <c r="I71" i="16"/>
  <c r="I70" i="16"/>
  <c r="H61" i="16"/>
  <c r="I83" i="20"/>
  <c r="H82" i="20" s="1"/>
  <c r="I79" i="20"/>
  <c r="I74" i="20"/>
  <c r="I37" i="20"/>
  <c r="H30" i="20"/>
  <c r="H40" i="19"/>
  <c r="I73" i="19"/>
  <c r="H60" i="19"/>
  <c r="I36" i="19"/>
  <c r="H29" i="19"/>
  <c r="I83" i="18"/>
  <c r="I70" i="18"/>
  <c r="H58" i="18"/>
  <c r="H44" i="18"/>
  <c r="H40" i="18"/>
  <c r="H29" i="18"/>
  <c r="H41" i="19" l="1"/>
  <c r="I43" i="19" s="1"/>
  <c r="H80" i="19" s="1"/>
  <c r="H42" i="19"/>
  <c r="I58" i="20"/>
  <c r="I76" i="17"/>
  <c r="I26" i="18"/>
  <c r="H69" i="18" s="1"/>
  <c r="I71" i="18" s="1"/>
  <c r="I77" i="18"/>
  <c r="H20" i="20"/>
  <c r="H61" i="20"/>
  <c r="I49" i="19"/>
  <c r="H70" i="19"/>
  <c r="I20" i="18"/>
  <c r="H64" i="18" s="1"/>
  <c r="I66" i="18" s="1"/>
  <c r="I10" i="19"/>
  <c r="H35" i="19" s="1"/>
  <c r="I37" i="19" s="1"/>
  <c r="H19" i="19"/>
  <c r="I88" i="19"/>
  <c r="I11" i="20"/>
  <c r="H36" i="20" s="1"/>
  <c r="I38" i="20" s="1"/>
  <c r="F94" i="20"/>
  <c r="F96" i="20" s="1"/>
  <c r="H91" i="19"/>
  <c r="I17" i="20"/>
  <c r="H41" i="20"/>
  <c r="I81" i="19"/>
  <c r="I82" i="19" l="1"/>
  <c r="H7" i="18"/>
  <c r="I41" i="18" s="1"/>
  <c r="H39" i="18" s="1"/>
  <c r="G103" i="17"/>
  <c r="F100" i="17"/>
  <c r="F99" i="17"/>
  <c r="F98" i="17"/>
  <c r="G94" i="17"/>
  <c r="H92" i="17"/>
  <c r="I80" i="17"/>
  <c r="H79" i="17" s="1"/>
  <c r="H28" i="17"/>
  <c r="H27" i="17"/>
  <c r="I29" i="17" s="1"/>
  <c r="H14" i="17"/>
  <c r="G89" i="16"/>
  <c r="F86" i="16"/>
  <c r="I45" i="16"/>
  <c r="I44" i="16"/>
  <c r="H42" i="16" s="1"/>
  <c r="H38" i="16"/>
  <c r="I68" i="16" s="1"/>
  <c r="H67" i="16" s="1"/>
  <c r="I33" i="16"/>
  <c r="I29" i="16"/>
  <c r="I28" i="16"/>
  <c r="H22" i="16"/>
  <c r="H21" i="16"/>
  <c r="I23" i="16" s="1"/>
  <c r="I17" i="16"/>
  <c r="I16" i="16"/>
  <c r="H10" i="16"/>
  <c r="H9" i="16"/>
  <c r="H26" i="16" l="1"/>
  <c r="I39" i="16" s="1"/>
  <c r="H37" i="16" s="1"/>
  <c r="I11" i="16"/>
  <c r="H32" i="16" s="1"/>
  <c r="I34" i="16" s="1"/>
  <c r="G101" i="17"/>
  <c r="G102" i="17" s="1"/>
  <c r="I60" i="17"/>
  <c r="I35" i="17"/>
  <c r="H14" i="16"/>
  <c r="H47" i="17"/>
  <c r="I40" i="17"/>
  <c r="H38" i="17" s="1"/>
  <c r="F85" i="16"/>
  <c r="H63" i="16"/>
  <c r="I64" i="16" s="1"/>
  <c r="H80" i="16"/>
  <c r="H81" i="16" s="1"/>
  <c r="G93" i="17"/>
  <c r="H94" i="17" s="1"/>
  <c r="H95" i="17" s="1"/>
  <c r="G87" i="16" l="1"/>
  <c r="G88" i="16" s="1"/>
  <c r="H90" i="16" s="1"/>
  <c r="H43" i="17"/>
  <c r="I44" i="17" s="1"/>
  <c r="G15" i="42" l="1"/>
  <c r="F6" i="40"/>
  <c r="D10" i="40" s="1"/>
  <c r="G36" i="39"/>
  <c r="F27" i="39"/>
  <c r="F26" i="39"/>
  <c r="G24" i="39"/>
  <c r="G11" i="39"/>
  <c r="G13" i="39" s="1"/>
  <c r="F11" i="39"/>
  <c r="F27" i="38"/>
  <c r="F26" i="38"/>
  <c r="G24" i="38"/>
  <c r="G11" i="38"/>
  <c r="F11" i="38"/>
  <c r="G16" i="38" s="1"/>
  <c r="F27" i="37"/>
  <c r="F26" i="37"/>
  <c r="G12" i="37"/>
  <c r="G24" i="37" s="1"/>
  <c r="G11" i="37"/>
  <c r="F11" i="37"/>
  <c r="G16" i="37" s="1"/>
  <c r="F27" i="36"/>
  <c r="F26" i="36"/>
  <c r="F28" i="36" s="1"/>
  <c r="G30" i="36" s="1"/>
  <c r="G31" i="36" s="1"/>
  <c r="G33" i="36" s="1"/>
  <c r="F6" i="35"/>
  <c r="H44" i="47"/>
  <c r="G40" i="47"/>
  <c r="H36" i="47"/>
  <c r="H15" i="47"/>
  <c r="F28" i="38" l="1"/>
  <c r="G13" i="37"/>
  <c r="G18" i="37" s="1"/>
  <c r="F29" i="37" s="1"/>
  <c r="F28" i="37"/>
  <c r="G30" i="37" s="1"/>
  <c r="G31" i="37" s="1"/>
  <c r="G33" i="37" s="1"/>
  <c r="G16" i="39"/>
  <c r="G18" i="39" s="1"/>
  <c r="F29" i="39" s="1"/>
  <c r="F28" i="39"/>
  <c r="G30" i="39" s="1"/>
  <c r="G31" i="39" s="1"/>
  <c r="G37" i="39" s="1"/>
  <c r="H19" i="35"/>
  <c r="H23" i="35"/>
  <c r="H24" i="35" s="1"/>
  <c r="G26" i="35" s="1"/>
  <c r="G27" i="35" s="1"/>
  <c r="F9" i="47"/>
  <c r="H26" i="47" l="1"/>
  <c r="H27" i="47" s="1"/>
  <c r="G29" i="47" s="1"/>
  <c r="G30" i="47" s="1"/>
  <c r="G41" i="47" s="1"/>
  <c r="H42" i="47" s="1"/>
  <c r="H43" i="47" s="1"/>
  <c r="H45" i="47" s="1"/>
  <c r="H22" i="47"/>
  <c r="G58" i="25" l="1"/>
  <c r="E65" i="25" s="1"/>
  <c r="E18" i="24" l="1"/>
  <c r="E21" i="24" s="1"/>
  <c r="G21" i="24" s="1"/>
  <c r="I32" i="24" s="1"/>
  <c r="J33" i="24" s="1"/>
  <c r="J34" i="24" s="1"/>
  <c r="J36" i="24" s="1"/>
  <c r="E17" i="23"/>
  <c r="G20" i="23" l="1"/>
  <c r="E20" i="23"/>
  <c r="H11" i="15"/>
  <c r="H10" i="15"/>
  <c r="H9" i="15"/>
  <c r="H8" i="15"/>
  <c r="H11" i="14"/>
  <c r="H10" i="14"/>
  <c r="H9" i="14"/>
  <c r="H8" i="14"/>
  <c r="J9" i="13"/>
  <c r="G56" i="45" l="1"/>
  <c r="E11" i="45"/>
  <c r="G10" i="45"/>
  <c r="G9" i="45"/>
  <c r="G8" i="45"/>
  <c r="G62" i="25"/>
  <c r="G61" i="25"/>
  <c r="E15" i="42"/>
  <c r="G13" i="42"/>
  <c r="E13" i="42"/>
  <c r="G11" i="42"/>
  <c r="E11" i="42"/>
  <c r="G9" i="42"/>
  <c r="E9" i="42"/>
  <c r="G15" i="41"/>
  <c r="E15" i="41"/>
  <c r="G13" i="41"/>
  <c r="E13" i="41"/>
  <c r="G11" i="41"/>
  <c r="E11" i="41"/>
  <c r="E9" i="41"/>
  <c r="B21" i="45" l="1"/>
  <c r="E13" i="45"/>
  <c r="B70" i="45"/>
  <c r="E60" i="45"/>
  <c r="G60" i="45" s="1"/>
  <c r="F97" i="45"/>
  <c r="F81" i="45"/>
  <c r="F32" i="45"/>
  <c r="F33" i="45" s="1"/>
  <c r="F45" i="45"/>
  <c r="G11" i="45"/>
  <c r="G63" i="25"/>
  <c r="G16" i="42"/>
  <c r="E16" i="42"/>
  <c r="E16" i="41"/>
  <c r="G16" i="41"/>
  <c r="G18" i="41" s="1"/>
  <c r="G19" i="41" s="1"/>
  <c r="G13" i="38"/>
  <c r="G18" i="38" s="1"/>
  <c r="F29" i="38" s="1"/>
  <c r="G30" i="38" s="1"/>
  <c r="G31" i="38" s="1"/>
  <c r="E67" i="25" l="1"/>
  <c r="G67" i="25" s="1"/>
  <c r="F82" i="45"/>
  <c r="G84" i="45" s="1"/>
  <c r="G85" i="45" s="1"/>
  <c r="G64" i="45"/>
  <c r="B20" i="45"/>
  <c r="E20" i="45" s="1"/>
  <c r="E23" i="45" s="1"/>
  <c r="F98" i="45"/>
  <c r="G100" i="45" s="1"/>
  <c r="G101" i="45" s="1"/>
  <c r="B72" i="45"/>
  <c r="B23" i="45"/>
  <c r="B58" i="45"/>
  <c r="G58" i="45" s="1"/>
  <c r="G61" i="45" s="1"/>
  <c r="G86" i="45" s="1"/>
  <c r="B16" i="45"/>
  <c r="G16" i="45" s="1"/>
  <c r="F34" i="45" s="1"/>
  <c r="G35" i="45" s="1"/>
  <c r="G36" i="45" s="1"/>
  <c r="H30" i="41"/>
  <c r="I31" i="41" s="1"/>
  <c r="G66" i="45"/>
  <c r="F46" i="45"/>
  <c r="G18" i="42"/>
  <c r="G19" i="42" s="1"/>
  <c r="H30" i="42" s="1"/>
  <c r="I31" i="42" s="1"/>
  <c r="B20" i="25"/>
  <c r="G19" i="25"/>
  <c r="G18" i="25"/>
  <c r="E15" i="25"/>
  <c r="G11" i="25"/>
  <c r="G10" i="25"/>
  <c r="G9" i="25"/>
  <c r="G8" i="25"/>
  <c r="G7" i="25"/>
  <c r="G12" i="24"/>
  <c r="B14" i="24"/>
  <c r="G13" i="24"/>
  <c r="G11" i="24"/>
  <c r="B8" i="24"/>
  <c r="G7" i="24"/>
  <c r="G6" i="24"/>
  <c r="G5" i="24"/>
  <c r="B13" i="23"/>
  <c r="G12" i="23"/>
  <c r="G11" i="23"/>
  <c r="B8" i="23"/>
  <c r="G7" i="23"/>
  <c r="G6" i="23"/>
  <c r="G5" i="23"/>
  <c r="G23" i="45" l="1"/>
  <c r="F47" i="45" s="1"/>
  <c r="G48" i="45" s="1"/>
  <c r="G49" i="45" s="1"/>
  <c r="B79" i="25"/>
  <c r="B65" i="25"/>
  <c r="G65" i="25" s="1"/>
  <c r="G68" i="25" s="1"/>
  <c r="G93" i="25" s="1"/>
  <c r="B27" i="25"/>
  <c r="F49" i="25"/>
  <c r="G73" i="25" s="1"/>
  <c r="F36" i="25"/>
  <c r="F104" i="25"/>
  <c r="F88" i="25"/>
  <c r="G67" i="45"/>
  <c r="B69" i="45" s="1"/>
  <c r="G69" i="45" s="1"/>
  <c r="E72" i="45" s="1"/>
  <c r="G72" i="45" s="1"/>
  <c r="G102" i="45" s="1"/>
  <c r="H103" i="45" s="1"/>
  <c r="H104" i="45" s="1"/>
  <c r="H87" i="45"/>
  <c r="H88" i="45" s="1"/>
  <c r="G87" i="25"/>
  <c r="F48" i="25"/>
  <c r="F35" i="25"/>
  <c r="G103" i="25"/>
  <c r="G20" i="25"/>
  <c r="F38" i="25" s="1"/>
  <c r="G12" i="25"/>
  <c r="G14" i="24"/>
  <c r="G8" i="24"/>
  <c r="G8" i="23"/>
  <c r="G13" i="23"/>
  <c r="I31" i="23" s="1"/>
  <c r="J32" i="23" s="1"/>
  <c r="J33" i="23" s="1"/>
  <c r="J35" i="23" s="1"/>
  <c r="F37" i="25" l="1"/>
  <c r="F50" i="25"/>
  <c r="F89" i="25"/>
  <c r="G91" i="25" s="1"/>
  <c r="G92" i="25" s="1"/>
  <c r="H94" i="25" s="1"/>
  <c r="H95" i="25" s="1"/>
  <c r="G39" i="25"/>
  <c r="G40" i="25" s="1"/>
  <c r="F105" i="25"/>
  <c r="G107" i="25"/>
  <c r="G108" i="25" s="1"/>
  <c r="G71" i="25"/>
  <c r="G74" i="25" s="1"/>
  <c r="B76" i="25" s="1"/>
  <c r="B24" i="25"/>
  <c r="E24" i="25" s="1"/>
  <c r="E27" i="25" s="1"/>
  <c r="G27" i="25" s="1"/>
  <c r="F51" i="25" s="1"/>
  <c r="H104" i="17"/>
  <c r="H105" i="17" s="1"/>
  <c r="H107" i="17" s="1"/>
  <c r="G76" i="25" l="1"/>
  <c r="E79" i="25" s="1"/>
  <c r="G79" i="25" s="1"/>
  <c r="G109" i="25" s="1"/>
  <c r="H110" i="25" s="1"/>
  <c r="H111" i="25" s="1"/>
  <c r="G52" i="25"/>
  <c r="G53" i="25" s="1"/>
  <c r="H91" i="16"/>
  <c r="H93" i="16" s="1"/>
  <c r="F33" i="15"/>
  <c r="F35" i="15" s="1"/>
  <c r="G12" i="15"/>
  <c r="F12" i="15"/>
  <c r="H7" i="15"/>
  <c r="F32" i="14"/>
  <c r="F34" i="14" s="1"/>
  <c r="F35" i="14" s="1"/>
  <c r="F37" i="14" s="1"/>
  <c r="G12" i="14"/>
  <c r="F12" i="14"/>
  <c r="F16" i="14"/>
  <c r="F18" i="14" s="1"/>
  <c r="H7" i="14"/>
  <c r="I11" i="13"/>
  <c r="G11" i="13"/>
  <c r="F11" i="13"/>
  <c r="H10" i="12"/>
  <c r="G10" i="12"/>
  <c r="F10" i="12"/>
  <c r="H11" i="13"/>
  <c r="J8" i="13"/>
  <c r="J7" i="13"/>
  <c r="J6" i="13"/>
  <c r="H12" i="15" l="1"/>
  <c r="H12" i="14"/>
  <c r="J11" i="13"/>
  <c r="I9" i="12"/>
  <c r="I8" i="12"/>
  <c r="I7" i="12"/>
  <c r="I10" i="12" l="1"/>
  <c r="I16" i="19" l="1"/>
  <c r="C254" i="49"/>
  <c r="C256" i="49" s="1"/>
</calcChain>
</file>

<file path=xl/sharedStrings.xml><?xml version="1.0" encoding="utf-8"?>
<sst xmlns="http://schemas.openxmlformats.org/spreadsheetml/2006/main" count="2516" uniqueCount="682">
  <si>
    <t>ÉTAT DES RÉSULTATS</t>
  </si>
  <si>
    <t>Résultat net</t>
  </si>
  <si>
    <t>JOURNAL GÉNÉRAL</t>
  </si>
  <si>
    <t>Date</t>
  </si>
  <si>
    <t>Débit</t>
  </si>
  <si>
    <t>Crédit</t>
  </si>
  <si>
    <t>20X6</t>
  </si>
  <si>
    <t>=</t>
  </si>
  <si>
    <t>Total</t>
  </si>
  <si>
    <t>Fournisseurs</t>
  </si>
  <si>
    <t>LALONDE SPORT</t>
  </si>
  <si>
    <t>Tableau synthèse</t>
  </si>
  <si>
    <t>Bénéfice net corrigé</t>
  </si>
  <si>
    <t>20X5</t>
  </si>
  <si>
    <t>20X7</t>
  </si>
  <si>
    <t>CHAPITRE 4</t>
  </si>
  <si>
    <t>Note 1</t>
  </si>
  <si>
    <t>Valeur indiquée</t>
  </si>
  <si>
    <t>Sous-évaluation</t>
  </si>
  <si>
    <t>Ventes</t>
  </si>
  <si>
    <t>Coût des marchandises vendues</t>
  </si>
  <si>
    <t>Stock de marchandises au début</t>
  </si>
  <si>
    <t>Plus : Achats</t>
  </si>
  <si>
    <t>Coût des marchandises disponibles à la vente</t>
  </si>
  <si>
    <t>Marge bénéficiaire brute</t>
  </si>
  <si>
    <t>Charges d'exploitation</t>
  </si>
  <si>
    <t>Moins : Stock de marchandises à la fin</t>
  </si>
  <si>
    <t>Pourcentage de la marge bénéficiaire brute</t>
  </si>
  <si>
    <t>Pourcentage de la marge bénéficiaire nette</t>
  </si>
  <si>
    <t>Avant corrections</t>
  </si>
  <si>
    <t>Après corrections</t>
  </si>
  <si>
    <t>Moins : Escomptes sur ventes</t>
  </si>
  <si>
    <t>Moins : Escomptes sur achats</t>
  </si>
  <si>
    <t xml:space="preserve">                Rendus et rabais sur ventes</t>
  </si>
  <si>
    <t>Ventes nettes</t>
  </si>
  <si>
    <t>Perte nette</t>
  </si>
  <si>
    <t>x</t>
  </si>
  <si>
    <t>articles</t>
  </si>
  <si>
    <t xml:space="preserve">Coût des marchandises vendues  </t>
  </si>
  <si>
    <t>Bénéfice net</t>
  </si>
  <si>
    <t>Transactions</t>
  </si>
  <si>
    <t xml:space="preserve">Quantité </t>
  </si>
  <si>
    <t>Coût unitaire</t>
  </si>
  <si>
    <t>Coût total</t>
  </si>
  <si>
    <t>Juin 01</t>
  </si>
  <si>
    <t>Stock au début</t>
  </si>
  <si>
    <t>Achats</t>
  </si>
  <si>
    <t>Articles disponibles à la vente</t>
  </si>
  <si>
    <t>Articles vendus</t>
  </si>
  <si>
    <t>Mai 31</t>
  </si>
  <si>
    <t>Stock à la fin</t>
  </si>
  <si>
    <t>Article :</t>
  </si>
  <si>
    <t>Entrées</t>
  </si>
  <si>
    <t>Quantité</t>
  </si>
  <si>
    <t xml:space="preserve">Coût total </t>
  </si>
  <si>
    <t>Sorties</t>
  </si>
  <si>
    <t>Solde</t>
  </si>
  <si>
    <t>Quantité minimale :</t>
  </si>
  <si>
    <t>Fournisseur habituel :</t>
  </si>
  <si>
    <t>Vélo Mancini</t>
  </si>
  <si>
    <t>20X9</t>
  </si>
  <si>
    <t>Mai 01</t>
  </si>
  <si>
    <t>Mai 05</t>
  </si>
  <si>
    <t>Mai 12</t>
  </si>
  <si>
    <t>Mai 18</t>
  </si>
  <si>
    <t>Mai 27</t>
  </si>
  <si>
    <t>Triley R-0500</t>
  </si>
  <si>
    <t>Triley R-0750</t>
  </si>
  <si>
    <t>Triley R-1000</t>
  </si>
  <si>
    <t>Nintana S-0750</t>
  </si>
  <si>
    <t>Nintana S-1100</t>
  </si>
  <si>
    <t>ESTIMATION DU STOCK DE MARCHANDISES</t>
  </si>
  <si>
    <t>Prix coûtant</t>
  </si>
  <si>
    <t>Prix de détail</t>
  </si>
  <si>
    <t>Stock de marchandises au début de la période</t>
  </si>
  <si>
    <t>Achats nets de la période</t>
  </si>
  <si>
    <t>Marchandises disponibles à la vente</t>
  </si>
  <si>
    <t>Moins : Ventes nettes de la période</t>
  </si>
  <si>
    <t>ARTICLES</t>
  </si>
  <si>
    <t>QUANTITÉ</t>
  </si>
  <si>
    <t>COÛT UNITAIRE</t>
  </si>
  <si>
    <t>PRIX DE DÉTAIL</t>
  </si>
  <si>
    <t>VALEUR DU STOCK AU GRAND LIVRE</t>
  </si>
  <si>
    <t>Samio II</t>
  </si>
  <si>
    <t>Borenz</t>
  </si>
  <si>
    <t>Amigo</t>
  </si>
  <si>
    <t>Summack</t>
  </si>
  <si>
    <t>Valeur de réalisation nette</t>
  </si>
  <si>
    <t>PROBLÈME 1</t>
  </si>
  <si>
    <t>a)</t>
  </si>
  <si>
    <t>b)</t>
  </si>
  <si>
    <t>PROBLÈME 2</t>
  </si>
  <si>
    <t>LES ÉDITIONS DU LABYRINTHE</t>
  </si>
  <si>
    <t>20X4</t>
  </si>
  <si>
    <t>20X7 : aucune erreur</t>
  </si>
  <si>
    <t>20X6 : sous-évaluation</t>
  </si>
  <si>
    <t>20X5 : sous-évaluation</t>
  </si>
  <si>
    <t>20X4 : surévaluation</t>
  </si>
  <si>
    <t>PROBLÈME 3</t>
  </si>
  <si>
    <t>ROY MARINE</t>
  </si>
  <si>
    <t>20X7 : surévaluation</t>
  </si>
  <si>
    <t>20X6 : surévaluation</t>
  </si>
  <si>
    <t>Note 2</t>
  </si>
  <si>
    <t>pour les exercices terminés le 31 décembre</t>
  </si>
  <si>
    <t>c)</t>
  </si>
  <si>
    <t>PROBLÈME 4</t>
  </si>
  <si>
    <t>DUPUIS FRÈRES</t>
  </si>
  <si>
    <t>20X7 : sous-évaluation</t>
  </si>
  <si>
    <t>PROBLÈME 5</t>
  </si>
  <si>
    <t>PALARDI</t>
  </si>
  <si>
    <t>Mai 02</t>
  </si>
  <si>
    <t>Mai 04</t>
  </si>
  <si>
    <t>Mai 06</t>
  </si>
  <si>
    <t>Mai 09</t>
  </si>
  <si>
    <t>Mai 08</t>
  </si>
  <si>
    <t>TPS à recevoir</t>
  </si>
  <si>
    <t>Encaisse</t>
  </si>
  <si>
    <t>TPS à payer</t>
  </si>
  <si>
    <t>TVQ à payer</t>
  </si>
  <si>
    <t>TVQ à recevoir</t>
  </si>
  <si>
    <t>Clients</t>
  </si>
  <si>
    <t>Escomptes sur achats</t>
  </si>
  <si>
    <t>Écritures de régularisation</t>
  </si>
  <si>
    <t>Stock de marchandises</t>
  </si>
  <si>
    <t>Stock de marchandises à la fin</t>
  </si>
  <si>
    <t xml:space="preserve">Stock de marchandises </t>
  </si>
  <si>
    <t>(pour inscrire le stock du début au coût des marchandises vendues)</t>
  </si>
  <si>
    <t>Sommaire des résultats</t>
  </si>
  <si>
    <t>(pour fermer les comptes créditeurs au sommaire des résultats)</t>
  </si>
  <si>
    <t>Escomptes sur ventes</t>
  </si>
  <si>
    <t>(pour fermer les comptes débiteurs au sommaire des résultats)</t>
  </si>
  <si>
    <t>Mai 23</t>
  </si>
  <si>
    <t>pour le mois de mai 20X7</t>
  </si>
  <si>
    <t>PROBLÈME 6</t>
  </si>
  <si>
    <t>pour le mois de juillet 20X4</t>
  </si>
  <si>
    <t>Juill. 02</t>
  </si>
  <si>
    <t>Juill. 06</t>
  </si>
  <si>
    <t>Juill. 10</t>
  </si>
  <si>
    <t>Juill. 11</t>
  </si>
  <si>
    <t>Rendus et rabais sur achats</t>
  </si>
  <si>
    <t>Rendus et rabais sur ventes</t>
  </si>
  <si>
    <t>Juill. 12</t>
  </si>
  <si>
    <t>Juill. 16</t>
  </si>
  <si>
    <t>Juill. 22</t>
  </si>
  <si>
    <t>Juill. 25</t>
  </si>
  <si>
    <t>(pour comptabiliser les ventes au comptant)</t>
  </si>
  <si>
    <t>Écritures de clôture</t>
  </si>
  <si>
    <t>Juill. 27</t>
  </si>
  <si>
    <t>Juill. 31</t>
  </si>
  <si>
    <t>PROBLÈME 7</t>
  </si>
  <si>
    <t>CHAUSSURES BEAUSOLEIL</t>
  </si>
  <si>
    <t>Nov. 13</t>
  </si>
  <si>
    <t>Nov. 14</t>
  </si>
  <si>
    <t>Nov. 15</t>
  </si>
  <si>
    <t>Nov. 19</t>
  </si>
  <si>
    <t>Nov. 27</t>
  </si>
  <si>
    <t>Nov. 30</t>
  </si>
  <si>
    <t>Nov. 03</t>
  </si>
  <si>
    <t>Nov. 06</t>
  </si>
  <si>
    <t>Nov. 09</t>
  </si>
  <si>
    <t>Nov. 11</t>
  </si>
  <si>
    <t>Nov. 12</t>
  </si>
  <si>
    <t>(pour comptabiliser une vente comptant)</t>
  </si>
  <si>
    <t>(pour comptabiliser le coût de la marchandise vendue comptant)</t>
  </si>
  <si>
    <t>(pour comptabiliser une note de crédit reçue de Black inc.)</t>
  </si>
  <si>
    <t>Fournitures de bureau</t>
  </si>
  <si>
    <t>(pour comptabiliser un achat de fournitures de bureau chez Bureau inc.)</t>
  </si>
  <si>
    <t>PROBLÈME 8</t>
  </si>
  <si>
    <t>Mai 03</t>
  </si>
  <si>
    <t>Mai 10</t>
  </si>
  <si>
    <t>Mai 13</t>
  </si>
  <si>
    <t>(pour comptabiliser le coût de la marchandise vendue à Garage Boisbriand)</t>
  </si>
  <si>
    <t>(pour comptabiliser une note de crédit reçue de Pièces usinées Lacolle inc.)</t>
  </si>
  <si>
    <t>Mai 14</t>
  </si>
  <si>
    <t>Mai 15</t>
  </si>
  <si>
    <t>Mai 20</t>
  </si>
  <si>
    <t>(pour comptabiliser le coût de la marchandise vendue à Garage Yves Gervais inc.)</t>
  </si>
  <si>
    <t>(pour comptabiliser les ventes au comptant de la semaine)</t>
  </si>
  <si>
    <t>(pour comptabiliser le coût des marchandises vendues au comptant)</t>
  </si>
  <si>
    <t>Mai 25</t>
  </si>
  <si>
    <t>PROBLÈME 9</t>
  </si>
  <si>
    <t>DESLAURIERS MUSIQUE</t>
  </si>
  <si>
    <t>Janv. 05</t>
  </si>
  <si>
    <t>Janv. 08</t>
  </si>
  <si>
    <t>Janv. 10</t>
  </si>
  <si>
    <t>Janv. 12</t>
  </si>
  <si>
    <t>Janv. 14</t>
  </si>
  <si>
    <t>Janv. 17</t>
  </si>
  <si>
    <t>(pour comptabiliser la note de crédit reçue de Fournier)</t>
  </si>
  <si>
    <t>Janv. 25</t>
  </si>
  <si>
    <t>Janv. 26</t>
  </si>
  <si>
    <t>Janv. 28</t>
  </si>
  <si>
    <t xml:space="preserve">Frais de livraison </t>
  </si>
  <si>
    <t>Déc. 31</t>
  </si>
  <si>
    <t>Charges diverses</t>
  </si>
  <si>
    <t xml:space="preserve">b) </t>
  </si>
  <si>
    <t>pour le mois de janvier 20X6</t>
  </si>
  <si>
    <t>PROBLÈME 10</t>
  </si>
  <si>
    <t>LES PISCINES ROSSI</t>
  </si>
  <si>
    <t>(pour comptabiliser la note de crédit reçue de Lamarre ltée)</t>
  </si>
  <si>
    <t>Mai 17</t>
  </si>
  <si>
    <t>Mai 24</t>
  </si>
  <si>
    <t>Mai 26</t>
  </si>
  <si>
    <t>(pour comptabiliser le coût des marchandises retournées par un client)</t>
  </si>
  <si>
    <t>pour le mois de mai 20X4</t>
  </si>
  <si>
    <t>LAVIGUEUR</t>
  </si>
  <si>
    <t>pour le mois de novembre 20X3</t>
  </si>
  <si>
    <t>181 500 $</t>
  </si>
  <si>
    <t>PROBLÈME 11</t>
  </si>
  <si>
    <t>PROBLÈME 12</t>
  </si>
  <si>
    <t>LA SOCIÉTÉ BEAULIEU</t>
  </si>
  <si>
    <t>pour le mois de septembre 20X6</t>
  </si>
  <si>
    <t>d)</t>
  </si>
  <si>
    <t>50 950 $</t>
  </si>
  <si>
    <t xml:space="preserve">  </t>
  </si>
  <si>
    <t>PROBLÈME 13</t>
  </si>
  <si>
    <t xml:space="preserve">a) </t>
  </si>
  <si>
    <t>LA BERGERIE</t>
  </si>
  <si>
    <t>Coût attribué selon la méthode du coût moyen pondéré :</t>
  </si>
  <si>
    <t>ÉTAT PARTIEL DES RÉSULTATS</t>
  </si>
  <si>
    <t>PROBLÈME 15</t>
  </si>
  <si>
    <t>PROBLÈME 14</t>
  </si>
  <si>
    <t>CYCLES CÔTÉ</t>
  </si>
  <si>
    <t>pour le mois de mai 20X9</t>
  </si>
  <si>
    <t>PROBLÈME 16</t>
  </si>
  <si>
    <t>BRUNET MOTO SPORT</t>
  </si>
  <si>
    <t>pour le mois de juin 20X5</t>
  </si>
  <si>
    <t>Moto Grégory</t>
  </si>
  <si>
    <t>Juin 09</t>
  </si>
  <si>
    <t>Juin 14</t>
  </si>
  <si>
    <t>Juin 18</t>
  </si>
  <si>
    <t>Juin 21</t>
  </si>
  <si>
    <t>Juin 25</t>
  </si>
  <si>
    <t>Juin 30</t>
  </si>
  <si>
    <t>PROBLÈME 17</t>
  </si>
  <si>
    <t>SERVICE DE CLIMATISATION ET CHAUFFAGE LAVALLÉE</t>
  </si>
  <si>
    <t>pour la période de six mois terminée le 30 juin 20X6</t>
  </si>
  <si>
    <t>Spectrum</t>
  </si>
  <si>
    <t>Janv. 01</t>
  </si>
  <si>
    <t>Janv. 15</t>
  </si>
  <si>
    <t>Févr. 12</t>
  </si>
  <si>
    <t>Mars 14</t>
  </si>
  <si>
    <t>Avr. 19</t>
  </si>
  <si>
    <t>Juin 10</t>
  </si>
  <si>
    <t>PROBLÈME 18</t>
  </si>
  <si>
    <t>VTT ST-DENIS</t>
  </si>
  <si>
    <t>Janv. 31</t>
  </si>
  <si>
    <t>Févr. 10</t>
  </si>
  <si>
    <t>Févr. 28</t>
  </si>
  <si>
    <t>Mars 06</t>
  </si>
  <si>
    <t>Mars 31</t>
  </si>
  <si>
    <t>LINH-2</t>
  </si>
  <si>
    <t>pour le premier trimestre terminé le 31 mars 20X7</t>
  </si>
  <si>
    <t>PROBLÈME 19</t>
  </si>
  <si>
    <t>BEAUDRY MOTOS</t>
  </si>
  <si>
    <t>a) et c)</t>
  </si>
  <si>
    <t>20X0</t>
  </si>
  <si>
    <t>Avr. 01</t>
  </si>
  <si>
    <t>Avr. 03</t>
  </si>
  <si>
    <t>Avr. 14</t>
  </si>
  <si>
    <t>Avr. 22</t>
  </si>
  <si>
    <t>Avr. 25</t>
  </si>
  <si>
    <t>Avr. 04</t>
  </si>
  <si>
    <t>Avr. 21</t>
  </si>
  <si>
    <t>Avr. 28</t>
  </si>
  <si>
    <t>Avr. 09</t>
  </si>
  <si>
    <t>Avr. 18</t>
  </si>
  <si>
    <t>Avr. 30</t>
  </si>
  <si>
    <t>Avr. 02</t>
  </si>
  <si>
    <t>Avr. 10</t>
  </si>
  <si>
    <t>Loyer</t>
  </si>
  <si>
    <t>(pour comptabiliser le coût des marchandises vendues à Motos Top)</t>
  </si>
  <si>
    <t>Avr. 11</t>
  </si>
  <si>
    <t>(pour comptabiliser le coût des marchandises vendues à Motos Cam)</t>
  </si>
  <si>
    <t>(pour comptabiliser le coût des marchandises vendues comptant)</t>
  </si>
  <si>
    <t>(pour comptabiliser le coût des marchandises vendues  à Motos Top)</t>
  </si>
  <si>
    <t xml:space="preserve">d) </t>
  </si>
  <si>
    <t xml:space="preserve">e) </t>
  </si>
  <si>
    <t>PROBLÈME 20</t>
  </si>
  <si>
    <t>DUFOUR</t>
  </si>
  <si>
    <t>Blizzard</t>
  </si>
  <si>
    <t>D-2911</t>
  </si>
  <si>
    <t>Bûcheron</t>
  </si>
  <si>
    <t>Conseiller</t>
  </si>
  <si>
    <t>Directeur</t>
  </si>
  <si>
    <t>Président</t>
  </si>
  <si>
    <t>Oct. 01</t>
  </si>
  <si>
    <t>Oct. 06</t>
  </si>
  <si>
    <t>Oct. 10</t>
  </si>
  <si>
    <t>Oct. 24</t>
  </si>
  <si>
    <t>Oct. 28</t>
  </si>
  <si>
    <t>Oct. 14</t>
  </si>
  <si>
    <t>Oct. 17</t>
  </si>
  <si>
    <t>Oct. 02</t>
  </si>
  <si>
    <t>Raftman</t>
  </si>
  <si>
    <t>Oct. 11</t>
  </si>
  <si>
    <t>Oct. 04</t>
  </si>
  <si>
    <t>Oct. 09</t>
  </si>
  <si>
    <t>(pour comptabiliser le chèque reçu de Hébert et Cloutier, SENC)</t>
  </si>
  <si>
    <t>(pour comptabiliser les ventes comptant de la semaine)</t>
  </si>
  <si>
    <t>PROBLÈME 21</t>
  </si>
  <si>
    <t xml:space="preserve">a)  </t>
  </si>
  <si>
    <t>TRÉGO</t>
  </si>
  <si>
    <t>Ratio de la marge bénéficiaire brute :</t>
  </si>
  <si>
    <t>pour la période de sept mois terminée le 30 septembre 20X8</t>
  </si>
  <si>
    <t>(X)</t>
  </si>
  <si>
    <t>(Y)</t>
  </si>
  <si>
    <t>Estimation du coût des marchandises en stock au 30 septembre 20X8</t>
  </si>
  <si>
    <t>Moins : Marge bénéficiaire brute</t>
  </si>
  <si>
    <t xml:space="preserve">Moins : Coût des marchandises vendues  </t>
  </si>
  <si>
    <t>Stock de marchandises à la fin de la période</t>
  </si>
  <si>
    <t>MATÉRIAUX THIBAULT</t>
  </si>
  <si>
    <t>pour la période terminée le 18 octobre 20X6</t>
  </si>
  <si>
    <t>PROBLÈME 23</t>
  </si>
  <si>
    <t>FILION BUREAU PLUS</t>
  </si>
  <si>
    <t>à la fin de la période de six mois terminée le 31 mai 20X6</t>
  </si>
  <si>
    <t>pour la période de six mois terminée le 31 mai 20X6</t>
  </si>
  <si>
    <t>Stock estimatif de marchandises à la fin de la période au prix coûtant :</t>
  </si>
  <si>
    <t>PROBLÈME 24</t>
  </si>
  <si>
    <t>ALIMENTS MIREAULT</t>
  </si>
  <si>
    <t>à la fin de la période de trois mois terminée le 31 mars 20X4</t>
  </si>
  <si>
    <t>pour la période de trois mois terminée le 31 mars 20X4</t>
  </si>
  <si>
    <t>PROBLÈME 25</t>
  </si>
  <si>
    <t>pour le mois de janvier 20X8</t>
  </si>
  <si>
    <t>MOUTON BLEU</t>
  </si>
  <si>
    <t>PROBLÈME 26</t>
  </si>
  <si>
    <t>LA BOUTIQUE PLEIN AIR</t>
  </si>
  <si>
    <t>Salaires</t>
  </si>
  <si>
    <t>PROBLÈME 27</t>
  </si>
  <si>
    <t>a) Valeur du marché au 31 décembre 20X4</t>
  </si>
  <si>
    <t>Valeur du stock au GL</t>
  </si>
  <si>
    <t>37 440 $</t>
  </si>
  <si>
    <t>PROBLÈME 28</t>
  </si>
  <si>
    <t>LA BOUTIQUE DU SON</t>
  </si>
  <si>
    <t>VALEUR DES STOCKS AU GRAND LIVRE ET AU COÛT DU MARCHÉ</t>
  </si>
  <si>
    <t>au 31 décembre 20X5</t>
  </si>
  <si>
    <t>Selon la règle de la valeur minimale, on doit présenter le stock au moindre du coût entre la valeur au grand livre et la valeur du marché. Dans ce cas, le montant du stock à être présenté aux états financiers du 31 décembre 20X5 est de 28 755 $.</t>
  </si>
  <si>
    <t xml:space="preserve">Moins-value sur stock  </t>
  </si>
  <si>
    <t>Provision pour moins-value sur stock</t>
  </si>
  <si>
    <t>(pour comptabiliser la perte de valeur du stock de marchandises)</t>
  </si>
  <si>
    <t>OPTIK ÉQUIPEMENT</t>
  </si>
  <si>
    <t>au 31 décembre 20X6</t>
  </si>
  <si>
    <t>OE-2120</t>
  </si>
  <si>
    <t>OE-2540</t>
  </si>
  <si>
    <t>OE-2660</t>
  </si>
  <si>
    <t>OE-2880</t>
  </si>
  <si>
    <t>Selon la règle de la valeur minimale, on doit présenter le stock au moindre du coût entre la valeur au grand livre et la valeur du marché. Dans ce cas, le montant du stock à être présenté aux états financiers du 31 décembre 20X6 est de 525 150 $.</t>
  </si>
  <si>
    <t>PROBLÈME 30</t>
  </si>
  <si>
    <t>OMNIVISION</t>
  </si>
  <si>
    <t>Omnivision 2008</t>
  </si>
  <si>
    <t>20X8</t>
  </si>
  <si>
    <t xml:space="preserve">Janv. 01 </t>
  </si>
  <si>
    <t>Juill. 01</t>
  </si>
  <si>
    <t>Sept. 01</t>
  </si>
  <si>
    <t>Déc. 01</t>
  </si>
  <si>
    <t xml:space="preserve"> Provision pour moins-value sur stock</t>
  </si>
  <si>
    <t>Note 2 : Stock de marchandises</t>
  </si>
  <si>
    <t>PROBLÈME 31</t>
  </si>
  <si>
    <t>Medza plus 7,1</t>
  </si>
  <si>
    <t>VIDÉOTRONIC LTÉE</t>
  </si>
  <si>
    <t>b) Valeur du marché au 31 mai 20X7 :</t>
  </si>
  <si>
    <t xml:space="preserve">Frais de transport unitaire : </t>
  </si>
  <si>
    <t>Transport total</t>
  </si>
  <si>
    <t>Nb unités achetées</t>
  </si>
  <si>
    <t>Coût du stock précédemment calculé :</t>
  </si>
  <si>
    <t>Coût des marchandises destinées à la vente précédemment calculé</t>
  </si>
  <si>
    <t>Nouveau coût des marchandises destinées à la vente</t>
  </si>
  <si>
    <t>Achats nets</t>
  </si>
  <si>
    <t>Moins : Stock de marchandise à la fin</t>
  </si>
  <si>
    <t>LAURENT GAUTHIER</t>
  </si>
  <si>
    <t>Sept. 05</t>
  </si>
  <si>
    <t>Sept. 15</t>
  </si>
  <si>
    <t>Sept. 21</t>
  </si>
  <si>
    <t>pour le mois de septembre 20X7</t>
  </si>
  <si>
    <t>SOMMAIRE</t>
  </si>
  <si>
    <t>Problème 1</t>
  </si>
  <si>
    <t>Problème 2</t>
  </si>
  <si>
    <t>Problème 3</t>
  </si>
  <si>
    <t>Problème 4</t>
  </si>
  <si>
    <t>Problème 5</t>
  </si>
  <si>
    <t>Problème 6</t>
  </si>
  <si>
    <t>Problème 7</t>
  </si>
  <si>
    <t>Problème 8</t>
  </si>
  <si>
    <t>Problème 9</t>
  </si>
  <si>
    <t>Problème 10</t>
  </si>
  <si>
    <t>Problème 11</t>
  </si>
  <si>
    <t>Problème 12</t>
  </si>
  <si>
    <t>Problème 13</t>
  </si>
  <si>
    <t>Problème 14</t>
  </si>
  <si>
    <t>Problème 15</t>
  </si>
  <si>
    <t>Problème 16</t>
  </si>
  <si>
    <t>Problème 17</t>
  </si>
  <si>
    <t>Problème 18</t>
  </si>
  <si>
    <t>Problème 19</t>
  </si>
  <si>
    <t>Problème 20</t>
  </si>
  <si>
    <t>L’effet des erreurs sur le calcul du bénéfice net</t>
  </si>
  <si>
    <t>Lalonde sport</t>
  </si>
  <si>
    <t>Les Éditions du labyrinthe</t>
  </si>
  <si>
    <t>Roy Marine</t>
  </si>
  <si>
    <t>Dupuis frères</t>
  </si>
  <si>
    <t>La comptabilisation selon le système d’inventaire périodique</t>
  </si>
  <si>
    <t>Palardi</t>
  </si>
  <si>
    <t>Produits d’Orient</t>
  </si>
  <si>
    <t>La comptabilisation selon le système d’inventaire permanent</t>
  </si>
  <si>
    <t>Chaussures Beausoleil</t>
  </si>
  <si>
    <t>Pièces d’autos Univers</t>
  </si>
  <si>
    <t>Deslauriers musique</t>
  </si>
  <si>
    <t>Les Piscines Rossi</t>
  </si>
  <si>
    <t>Lavigueur</t>
  </si>
  <si>
    <t>Beaulieu</t>
  </si>
  <si>
    <t>La Bergerie</t>
  </si>
  <si>
    <t>Laurent Gauthier</t>
  </si>
  <si>
    <t>L’évaluation des stocks selon l’inventaire permanent</t>
  </si>
  <si>
    <t>Cycles Côté</t>
  </si>
  <si>
    <t>Brunet moto sport</t>
  </si>
  <si>
    <t>La comptabilisation et l’évaluation des stocks selon l’inventaire permanent</t>
  </si>
  <si>
    <t>Beaudry motos</t>
  </si>
  <si>
    <t>Dufour</t>
  </si>
  <si>
    <t xml:space="preserve">L’estimation selon la technique de la marge bénéficiaire brute </t>
  </si>
  <si>
    <t>Problème 21</t>
  </si>
  <si>
    <t>Problème 22</t>
  </si>
  <si>
    <t>Problème 23</t>
  </si>
  <si>
    <t>Problème 24</t>
  </si>
  <si>
    <t>Problème 25</t>
  </si>
  <si>
    <t>Problème 26</t>
  </si>
  <si>
    <t>Problème 27</t>
  </si>
  <si>
    <t>Trégo</t>
  </si>
  <si>
    <t>Matériaux Thibault</t>
  </si>
  <si>
    <t>L’estimation selon la technique de l’inventaire au prix de détail</t>
  </si>
  <si>
    <t>Filion Bureau Plus</t>
  </si>
  <si>
    <t>Aliments Mireault</t>
  </si>
  <si>
    <t>Mouton bleu</t>
  </si>
  <si>
    <t>La boutique Plein Air</t>
  </si>
  <si>
    <t>Obas Informatique</t>
  </si>
  <si>
    <t>Problème 28</t>
  </si>
  <si>
    <t>Problème 29</t>
  </si>
  <si>
    <t>Problème 30</t>
  </si>
  <si>
    <t>Problème 31</t>
  </si>
  <si>
    <t>La boutique du son</t>
  </si>
  <si>
    <t>Optik Équipement</t>
  </si>
  <si>
    <t>Omnivision</t>
  </si>
  <si>
    <t>L’évaluation des stocks selon l’inventaire périodique</t>
  </si>
  <si>
    <t>Vidéotronic ltée</t>
  </si>
  <si>
    <t>12 × 635 $</t>
  </si>
  <si>
    <r>
      <t xml:space="preserve">21 900 $ </t>
    </r>
    <r>
      <rPr>
        <sz val="11"/>
        <rFont val="Calibri"/>
        <family val="2"/>
      </rPr>
      <t>÷</t>
    </r>
    <r>
      <rPr>
        <sz val="11"/>
        <rFont val="Calibri"/>
        <family val="2"/>
        <scheme val="minor"/>
      </rPr>
      <t xml:space="preserve"> 525 500 $ = 4,2 %</t>
    </r>
  </si>
  <si>
    <r>
      <t xml:space="preserve">194 990 $ </t>
    </r>
    <r>
      <rPr>
        <sz val="11"/>
        <rFont val="Calibri"/>
        <family val="2"/>
      </rPr>
      <t>÷</t>
    </r>
    <r>
      <rPr>
        <sz val="11"/>
        <rFont val="Calibri"/>
        <family val="2"/>
        <scheme val="minor"/>
      </rPr>
      <t xml:space="preserve"> 525 500 $ = 37,1 %</t>
    </r>
  </si>
  <si>
    <r>
      <t xml:space="preserve">29 790 $ </t>
    </r>
    <r>
      <rPr>
        <sz val="11"/>
        <rFont val="Calibri"/>
        <family val="2"/>
      </rPr>
      <t>÷</t>
    </r>
    <r>
      <rPr>
        <sz val="11"/>
        <rFont val="Calibri"/>
        <family val="2"/>
        <scheme val="minor"/>
      </rPr>
      <t xml:space="preserve"> 525 500 $ = 5,7 %</t>
    </r>
  </si>
  <si>
    <r>
      <t xml:space="preserve">244 600 $ </t>
    </r>
    <r>
      <rPr>
        <sz val="11"/>
        <rFont val="Calibri"/>
        <family val="2"/>
      </rPr>
      <t xml:space="preserve">÷ </t>
    </r>
    <r>
      <rPr>
        <sz val="11"/>
        <rFont val="Calibri"/>
        <family val="2"/>
        <scheme val="minor"/>
      </rPr>
      <t>630 000 $ = 38,8 %</t>
    </r>
  </si>
  <si>
    <r>
      <t xml:space="preserve">59 000 $ </t>
    </r>
    <r>
      <rPr>
        <sz val="11"/>
        <rFont val="Calibri"/>
        <family val="2"/>
      </rPr>
      <t xml:space="preserve">÷ </t>
    </r>
    <r>
      <rPr>
        <sz val="11"/>
        <rFont val="Calibri"/>
        <family val="2"/>
        <scheme val="minor"/>
      </rPr>
      <t>630 000 $ = 9,4 %</t>
    </r>
  </si>
  <si>
    <r>
      <t xml:space="preserve">233 260 $ </t>
    </r>
    <r>
      <rPr>
        <sz val="11"/>
        <rFont val="Calibri"/>
        <family val="2"/>
      </rPr>
      <t>÷</t>
    </r>
    <r>
      <rPr>
        <sz val="11"/>
        <rFont val="Calibri"/>
        <family val="2"/>
        <scheme val="minor"/>
      </rPr>
      <t xml:space="preserve"> 630 000 $ = 37,0 %</t>
    </r>
  </si>
  <si>
    <r>
      <t xml:space="preserve">47 660 $ </t>
    </r>
    <r>
      <rPr>
        <sz val="11"/>
        <rFont val="Calibri"/>
        <family val="2"/>
      </rPr>
      <t>÷</t>
    </r>
    <r>
      <rPr>
        <sz val="11"/>
        <rFont val="Calibri"/>
        <family val="2"/>
        <scheme val="minor"/>
      </rPr>
      <t xml:space="preserve"> 630 000 $ = 7,6 %</t>
    </r>
  </si>
  <si>
    <r>
      <t xml:space="preserve">210 600 $ </t>
    </r>
    <r>
      <rPr>
        <sz val="11"/>
        <rFont val="Calibri"/>
        <family val="2"/>
      </rPr>
      <t>÷</t>
    </r>
    <r>
      <rPr>
        <sz val="11"/>
        <rFont val="Calibri"/>
        <family val="2"/>
        <scheme val="minor"/>
      </rPr>
      <t xml:space="preserve"> 842 400 $ = 25,0 %</t>
    </r>
  </si>
  <si>
    <t>28 890 $ ÷ 842 400 $ = 3,4 %</t>
  </si>
  <si>
    <t>249 800 $ ÷ 961 500 $ = 26,0 %</t>
  </si>
  <si>
    <t>42 385 $ ÷ 961 500 $ = 4,4 %</t>
  </si>
  <si>
    <t>181 850 $ ÷ 842 400 $ = 21,6 %</t>
  </si>
  <si>
    <t>140 $ ÷ 842 400 $ = 0,02 %</t>
  </si>
  <si>
    <t>291 000 $ ÷ 961 500 $ = 30,3 %</t>
  </si>
  <si>
    <t>83 585 $ ÷ 961 500 $ = 8,69 %</t>
  </si>
  <si>
    <r>
      <t xml:space="preserve">(10 338 $ </t>
    </r>
    <r>
      <rPr>
        <sz val="11"/>
        <rFont val="Calibri"/>
        <family val="2"/>
      </rPr>
      <t xml:space="preserve">÷ </t>
    </r>
    <r>
      <rPr>
        <sz val="11"/>
        <rFont val="Calibri"/>
        <family val="2"/>
        <scheme val="minor"/>
      </rPr>
      <t>34 670 $) × 100 = 29,82 %</t>
    </r>
  </si>
  <si>
    <t>Moins : Rendus et rabais sur achats</t>
  </si>
  <si>
    <t>Entretien et réparations – matériel roulant</t>
  </si>
  <si>
    <r>
      <t xml:space="preserve">Calcul du pourcentage de la marge bénéficiaire brute sur les ventes: (5 457 $ </t>
    </r>
    <r>
      <rPr>
        <sz val="11"/>
        <rFont val="Calibri"/>
        <family val="2"/>
      </rPr>
      <t xml:space="preserve">÷ </t>
    </r>
    <r>
      <rPr>
        <sz val="11"/>
        <rFont val="Calibri"/>
        <family val="2"/>
        <scheme val="minor"/>
      </rPr>
      <t>21 136 $) × 100 = 25,82 %</t>
    </r>
  </si>
  <si>
    <r>
      <t xml:space="preserve">Calcul du pourcentage de la marge bénéficiaire brute sur les ventes : (15 695 $ </t>
    </r>
    <r>
      <rPr>
        <sz val="11"/>
        <rFont val="Calibri"/>
        <family val="2"/>
      </rPr>
      <t>÷</t>
    </r>
    <r>
      <rPr>
        <sz val="11"/>
        <rFont val="Calibri"/>
        <family val="2"/>
        <scheme val="minor"/>
      </rPr>
      <t xml:space="preserve"> 50 235 $) × 100 = 31,24 %</t>
    </r>
  </si>
  <si>
    <t>b) Selon la méthode du coût moyen pondéré</t>
  </si>
  <si>
    <t>c) Coût attribué selon la méthode du coût moyen pondéré :</t>
  </si>
  <si>
    <t>d) Selon la méthode du coût moyen pondéré</t>
  </si>
  <si>
    <t>Plus : Frais de transport</t>
  </si>
  <si>
    <t>Moins : Escomptes sur achats (1 % x 411 800 $)</t>
  </si>
  <si>
    <t>Moins : Escomptes sur achats (2 % x 419 600 $)</t>
  </si>
  <si>
    <t>VTT SAINT-DENIS</t>
  </si>
  <si>
    <t>(pour comptabiliser le coût des marchandises vendues à Foyers détente)</t>
  </si>
  <si>
    <t>Ventes des 7 premiers mois :</t>
  </si>
  <si>
    <t>Calcul de la marge bénéficiaire brute :</t>
  </si>
  <si>
    <t>362 400 $ × 37 %</t>
  </si>
  <si>
    <t>PROBLÈME 22</t>
  </si>
  <si>
    <t xml:space="preserve">Calcul de la marge bénéficiaire brute : </t>
  </si>
  <si>
    <t>656 930 $ × 32,5 %</t>
  </si>
  <si>
    <r>
      <t xml:space="preserve">213 630 $ </t>
    </r>
    <r>
      <rPr>
        <sz val="11"/>
        <rFont val="Calibri"/>
        <family val="2"/>
      </rPr>
      <t>÷</t>
    </r>
    <r>
      <rPr>
        <sz val="11"/>
        <rFont val="Calibri"/>
        <family val="2"/>
        <scheme val="minor"/>
      </rPr>
      <t xml:space="preserve"> 318 850 $ =</t>
    </r>
  </si>
  <si>
    <t>64 350 $ × 67 % =</t>
  </si>
  <si>
    <t>Moins : Ventes nettes de la période (11 020 unités × 10 $)</t>
  </si>
  <si>
    <t>26 310 $ × 58 % =</t>
  </si>
  <si>
    <r>
      <t xml:space="preserve">79 193 $ </t>
    </r>
    <r>
      <rPr>
        <sz val="11"/>
        <rFont val="Calibri"/>
        <family val="2"/>
      </rPr>
      <t>÷</t>
    </r>
    <r>
      <rPr>
        <sz val="11"/>
        <rFont val="Calibri"/>
        <family val="2"/>
        <scheme val="minor"/>
      </rPr>
      <t xml:space="preserve"> 136 510 $ = </t>
    </r>
  </si>
  <si>
    <t>Stock de marchandises à la fin, calculé au prix de détail</t>
  </si>
  <si>
    <r>
      <t xml:space="preserve">48 906 $ </t>
    </r>
    <r>
      <rPr>
        <sz val="11"/>
        <rFont val="Calibri"/>
        <family val="2"/>
      </rPr>
      <t>÷</t>
    </r>
    <r>
      <rPr>
        <sz val="11"/>
        <rFont val="Calibri"/>
        <family val="2"/>
        <scheme val="minor"/>
      </rPr>
      <t xml:space="preserve"> 107 415 $ = </t>
    </r>
  </si>
  <si>
    <t>à la fin de juin 20X6</t>
  </si>
  <si>
    <r>
      <t xml:space="preserve">400 360 $ </t>
    </r>
    <r>
      <rPr>
        <sz val="11"/>
        <rFont val="Calibri"/>
        <family val="2"/>
      </rPr>
      <t xml:space="preserve">÷ </t>
    </r>
    <r>
      <rPr>
        <sz val="11"/>
        <rFont val="Calibri"/>
        <family val="2"/>
        <scheme val="minor"/>
      </rPr>
      <t xml:space="preserve">627 380 $ = </t>
    </r>
  </si>
  <si>
    <t xml:space="preserve">116 940 $ × 63,815 % = </t>
  </si>
  <si>
    <t>Frais directs reliés à la vente</t>
  </si>
  <si>
    <t xml:space="preserve">Prix de vente </t>
  </si>
  <si>
    <t>10 % (24 x 1 750 $)</t>
  </si>
  <si>
    <t xml:space="preserve">(24 × 1 750 $) </t>
  </si>
  <si>
    <t>-</t>
  </si>
  <si>
    <t>b) Valeur du marché au 31 décembre 20X8</t>
  </si>
  <si>
    <t xml:space="preserve">(7 × 6 100 $) </t>
  </si>
  <si>
    <t xml:space="preserve">(10 × 6 500 $) </t>
  </si>
  <si>
    <t>DONNÉES CONSTANTES</t>
  </si>
  <si>
    <t>Taux de TPS</t>
  </si>
  <si>
    <t>Taux de TVQ</t>
  </si>
  <si>
    <t>Taux de taxe combinée</t>
  </si>
  <si>
    <t>VALEUR DE RÉALISATION NETTE  DU STOCK</t>
  </si>
  <si>
    <t>Aucune écriture à faire puisque la valeur du stock au grand livre est inférieure à la valeur du marché. Le stock sera présenté aux états financiers à 37 440 $.</t>
  </si>
  <si>
    <t>Note 1 : Coût des marchandises vendues</t>
  </si>
  <si>
    <t>Coût des marchandises vendues (note 1)</t>
  </si>
  <si>
    <t>Les erreurs de calcul sur le stocks à la fin d'un exercice s'éliminent d'elles-mêmes au cours de l'exercice suivant puisque les stocks à la fin d'un exercice deviennent les stocks du début du prochain exercice.</t>
  </si>
  <si>
    <t>Avr. 26</t>
  </si>
  <si>
    <t>Oct. 20</t>
  </si>
  <si>
    <t>Avr. 20</t>
  </si>
  <si>
    <t>Mars 15</t>
  </si>
  <si>
    <r>
      <t xml:space="preserve">187 100 $ </t>
    </r>
    <r>
      <rPr>
        <sz val="11"/>
        <rFont val="Calibri"/>
        <family val="2"/>
      </rPr>
      <t>÷</t>
    </r>
    <r>
      <rPr>
        <sz val="11"/>
        <rFont val="Calibri"/>
        <family val="2"/>
        <scheme val="minor"/>
      </rPr>
      <t xml:space="preserve"> 525 500 $ = 35,6 %</t>
    </r>
  </si>
  <si>
    <t xml:space="preserve">18 745 $ × 45,53 % = </t>
  </si>
  <si>
    <t>Ratio du prix coûtant sur le prix de détail :</t>
  </si>
  <si>
    <t>Numéro 
des comptes</t>
  </si>
  <si>
    <t>Plus : Achats nets</t>
  </si>
  <si>
    <t>DO-711</t>
  </si>
  <si>
    <t>DO-508</t>
  </si>
  <si>
    <t>Article</t>
  </si>
  <si>
    <t>Estimation du coût des marchandises en stock au 18 octobre 20X6</t>
  </si>
  <si>
    <t>PROBLÈME 29</t>
  </si>
  <si>
    <t>a)  Coût attribué selon la méthode du coût propre</t>
  </si>
  <si>
    <t xml:space="preserve">Coût attribué selon la méthode du coût moyen pondéré </t>
  </si>
  <si>
    <t>à</t>
  </si>
  <si>
    <t>Page : 12</t>
  </si>
  <si>
    <t>Frais de livraison</t>
  </si>
  <si>
    <t>Les problèmes de synthèse</t>
  </si>
  <si>
    <t>20X5 : surévaluation du stock de marchandises (note 1)</t>
  </si>
  <si>
    <t>20X6 : sous-évaluation du stock de marchandises (note 2)</t>
  </si>
  <si>
    <t>Une sous-évaluation du stock de marchandises à la fin de 20X6 entraîne une sous-évaluation du bénéfice net de 20X6.</t>
  </si>
  <si>
    <t>(pour comptabiliser un achat fait chez Pièces usinées Lacolle inc., conditions : 2/10, n/30, FAB départ)</t>
  </si>
  <si>
    <t xml:space="preserve">Le stock de marchandises est évalué au moindre du coût et de la valeur de réalisation nette, le coût étant déterminé d’après la méthode du coût moyen pondéré. </t>
  </si>
  <si>
    <t>20X6 : sous-évaluation (note 1)</t>
  </si>
  <si>
    <t>20X6 : achats non comptabilisés (note 1)</t>
  </si>
  <si>
    <t>Page : 15</t>
  </si>
  <si>
    <t>Page : 22</t>
  </si>
  <si>
    <t>Page : 23</t>
  </si>
  <si>
    <t>Page : 33</t>
  </si>
  <si>
    <t>Page : 34</t>
  </si>
  <si>
    <t>Page : 67</t>
  </si>
  <si>
    <t>Page : 68</t>
  </si>
  <si>
    <t>Page : 54</t>
  </si>
  <si>
    <t>Page : 55</t>
  </si>
  <si>
    <t>Page : 39</t>
  </si>
  <si>
    <t>Page : 40</t>
  </si>
  <si>
    <t>Page : 51</t>
  </si>
  <si>
    <r>
      <t>N</t>
    </r>
    <r>
      <rPr>
        <b/>
        <vertAlign val="superscript"/>
        <sz val="11"/>
        <rFont val="Calibri"/>
        <family val="2"/>
        <scheme val="minor"/>
      </rPr>
      <t>o</t>
    </r>
    <r>
      <rPr>
        <b/>
        <sz val="11"/>
        <rFont val="Calibri"/>
        <family val="2"/>
        <scheme val="minor"/>
      </rPr>
      <t xml:space="preserve"> 1180</t>
    </r>
  </si>
  <si>
    <t>OBAS INFORMATIQUE</t>
  </si>
  <si>
    <t>Page : 37</t>
  </si>
  <si>
    <r>
      <t>Coût des marchandises vendues</t>
    </r>
    <r>
      <rPr>
        <sz val="11"/>
        <rFont val="Calibri"/>
        <family val="2"/>
        <scheme val="minor"/>
      </rPr>
      <t xml:space="preserve"> (note 1)</t>
    </r>
  </si>
  <si>
    <t>Page : 60</t>
  </si>
  <si>
    <r>
      <t xml:space="preserve">Coût des marchandises vendues </t>
    </r>
    <r>
      <rPr>
        <sz val="11"/>
        <rFont val="Calibri"/>
        <family val="2"/>
        <scheme val="minor"/>
      </rPr>
      <t>(note 1)</t>
    </r>
  </si>
  <si>
    <t>Moins : Stock de marchandises à la fin (note 2)</t>
  </si>
  <si>
    <t>Page : 72</t>
  </si>
  <si>
    <t>VTT Saint-Denis</t>
  </si>
  <si>
    <t>La règle d’évaluation à valeur minimale</t>
  </si>
  <si>
    <t>Nom des comptes et explication</t>
  </si>
  <si>
    <t xml:space="preserve">               Rendus et rabais sur ventes</t>
  </si>
  <si>
    <t>MÉTHODE DU COÛT MOYEN PONDÉRÉ</t>
  </si>
  <si>
    <t>(pour comptabiliser les marchandises vendues à Plomberie Allard)</t>
  </si>
  <si>
    <t>Frais directs reliés à la vente : 10 % du prix de détail</t>
  </si>
  <si>
    <t>20 % (7 × 6 100 $)</t>
  </si>
  <si>
    <t>15 % (10 × 6 500 $ )</t>
  </si>
  <si>
    <t>Bénéfice net (perte nette) tel qu’il a été établi</t>
  </si>
  <si>
    <t>Une surévaluation du stock de marchandises à la fin de l’année 20X5 entraîne une surévaluation du bénéfice net de 20X5.</t>
  </si>
  <si>
    <t>Les stocks de fin de 20X5 sont les stocks de début de 20X6. Ces derniers sont donc aussi surévalués. Cette erreur d’évaluation entraîne une sous-évaluation du bénéfice net de 20X6.</t>
  </si>
  <si>
    <t>Les stocks de fin de 20X6 sont les stocks de début de 20X7. Ces derniers sont donc aussi sous-évalués. Cette erreur d’évaluation entraîne une surévaluation du bénéfice net de 20X7.</t>
  </si>
  <si>
    <t>Erreur de calcul dans la liste d’inventaire :</t>
  </si>
  <si>
    <t>Charges d’exploitation</t>
  </si>
  <si>
    <t>La transaction du 22 décembre ne nécessite aucune écriture puisqu’il n’y a pas d’erreur.</t>
  </si>
  <si>
    <r>
      <t>Les achats non comptabilisés sont inclus dans le dénombrement des stocks de fin. Par contre, il y a une erreur dans le compte</t>
    </r>
    <r>
      <rPr>
        <i/>
        <sz val="11"/>
        <rFont val="Calibri"/>
        <family val="2"/>
        <scheme val="minor"/>
      </rPr>
      <t xml:space="preserve"> Achats</t>
    </r>
    <r>
      <rPr>
        <sz val="11"/>
        <rFont val="Calibri"/>
        <family val="2"/>
        <scheme val="minor"/>
      </rPr>
      <t>qui doit être ajusté à l’état des résultats.</t>
    </r>
  </si>
  <si>
    <t>La transaction du 31 décembre 20X7 (Fournitures Lemire) ne nécessite aucune écriture puisqu’il n’y a pas d’erreur.</t>
  </si>
  <si>
    <t>Frais de transport à l’achat</t>
  </si>
  <si>
    <t>Plus : Frais de transport à l’achat</t>
  </si>
  <si>
    <t>(pour comptabiliser l’achat de marchandises aux conditions 2/10, n/60 chez Tondreau, FAB départ)</t>
  </si>
  <si>
    <r>
      <t>(pour comptabiliser la vente d’un tracteur à Luc Allard, facture n</t>
    </r>
    <r>
      <rPr>
        <vertAlign val="superscript"/>
        <sz val="11"/>
        <rFont val="Calibri"/>
        <family val="2"/>
        <scheme val="minor"/>
      </rPr>
      <t>o</t>
    </r>
    <r>
      <rPr>
        <sz val="11"/>
        <rFont val="Calibri"/>
        <family val="2"/>
        <scheme val="minor"/>
      </rPr>
      <t xml:space="preserve"> 113)</t>
    </r>
  </si>
  <si>
    <t>(pour comptabiliser le stock de fin dénombré lors de la prise d’inventaire)</t>
  </si>
  <si>
    <t>(pour comptabiliser l’achat de marchandises aux conditions n/15, chez Importations Kouri, FAB départ)</t>
  </si>
  <si>
    <t>PRODUITS D’ORIENT</t>
  </si>
  <si>
    <t>(pour comptabiliser la note de crédit reçue d’Importations Kouri)</t>
  </si>
  <si>
    <r>
      <t xml:space="preserve">(pour comptabiliser un chèque reçu de l’Épicerie du village. Escomptes sur ventes = </t>
    </r>
    <r>
      <rPr>
        <sz val="11"/>
        <rFont val="Calibri"/>
        <family val="2"/>
      </rPr>
      <t>[</t>
    </r>
    <r>
      <rPr>
        <sz val="11"/>
        <rFont val="Calibri"/>
        <family val="2"/>
        <scheme val="minor"/>
      </rPr>
      <t>8 640 $ – 660 $</t>
    </r>
    <r>
      <rPr>
        <sz val="11"/>
        <rFont val="Calibri"/>
        <family val="2"/>
      </rPr>
      <t>]</t>
    </r>
    <r>
      <rPr>
        <sz val="11"/>
        <rFont val="Calibri"/>
        <family val="2"/>
        <scheme val="minor"/>
      </rPr>
      <t xml:space="preserve"> × 2 % = 159,60 $)</t>
    </r>
  </si>
  <si>
    <t>(pour comptabiliser l’achat de marchandises chez Black inc., FAB point de départ, 2/10, n/30)</t>
  </si>
  <si>
    <t>(pour comptabiliser la facture de Transport Richmond inc. relative à l’achat du 6 novembre, conditions 3/10, n/30)</t>
  </si>
  <si>
    <t>(pour comptabiliser l’encaissement du chèque de la Ville de Melbourne, achat du 3 novembre : 4 216,47 $ × 2 % = 84,33)</t>
  </si>
  <si>
    <t>PIÈCES D’AUTOS UNIVERS</t>
  </si>
  <si>
    <r>
      <t>(pour comptabiliser le chèque n</t>
    </r>
    <r>
      <rPr>
        <sz val="11"/>
        <rFont val="Calibri"/>
        <family val="2"/>
      </rPr>
      <t>°</t>
    </r>
    <r>
      <rPr>
        <sz val="11"/>
        <rFont val="Calibri"/>
        <family val="2"/>
        <scheme val="minor"/>
      </rPr>
      <t xml:space="preserve"> 1247 émis à l’ordre de Pièces d’auto inc. en paiement de l’achat du 12 mai : 142,20$ × 2 % = 2,84$)</t>
    </r>
  </si>
  <si>
    <t>(pour comptabiliser l’achat d'un alternateur chez Pièces d’auto inc., 2/10, n/30, FAB destination, pour réparer un camion de livraison)</t>
  </si>
  <si>
    <t>(pour comptabiliser l’achat de marchandises aux conditions 2/10, n/30, chez Fournier, FAB départ)</t>
  </si>
  <si>
    <t>(pour comptabiliser l’achat de marchandises à crédit, chez Deschambeault musique)</t>
  </si>
  <si>
    <t>(pour comptabiliser l’achat de piscines aux conditions 2/10, n/30, chez Lamarre ltée, FAB départ)</t>
  </si>
  <si>
    <t>(pour comptabiliser l’achat de marchandises à crédit, chez Fibrotech aux conditions 2/10, n/30)</t>
  </si>
  <si>
    <t xml:space="preserve">b)  Coût attribué selon la méthode de l’épuisement successif </t>
  </si>
  <si>
    <t>L’entreprise a eu 70 articles disponibles à la vente pendant l’année 20X3, alors :</t>
  </si>
  <si>
    <t>L’entreprise a eu 100 articles disponibles à la vente pendant l’année 20X6, alors :</t>
  </si>
  <si>
    <t>La méthode de l’épuisement successif, car on utilise le coût d’achat le plus récent pour établir la valeur du stock de marchandises à la fin.</t>
  </si>
  <si>
    <t>Coût attribué selon la méthode de l’épuisement successif :</t>
  </si>
  <si>
    <t>L’entreprise a eu 332 articles disponibles à la vente pendant l’année 20X7, alors :</t>
  </si>
  <si>
    <t>b) Selon la méthode de l’épuisement successif</t>
  </si>
  <si>
    <t>c)  Coût attribué selon la méthode de l’épuisement successif :</t>
  </si>
  <si>
    <t>d) Selon la méthode de l’épuisement successif</t>
  </si>
  <si>
    <t>pour l’exercice terminé le 31 mai 20X7</t>
  </si>
  <si>
    <t>L’entreprise a eu 315 articles disponibles à la vente durant le mois de septembre 20X7, alors :</t>
  </si>
  <si>
    <t>Nombre d’unités achetées</t>
  </si>
  <si>
    <t>Lieu d’entreposage :</t>
  </si>
  <si>
    <t>FICHE D’INVENTAIRE PERMANENT</t>
  </si>
  <si>
    <t>MÉTHODE DE L’ÉPUISEMENT SUCCESSIF (PEPS)</t>
  </si>
  <si>
    <t>(pour comptabiliser le retour d’une Nintana S-1000)</t>
  </si>
  <si>
    <t>(pour enregistrer le retrait de l’inventaire d'une moto Triley R-0500 volée)</t>
  </si>
  <si>
    <t>Liste d’inventaire au 30 avril 20X0</t>
  </si>
  <si>
    <t>(pour enregistrer la mise au rebut d’un poêle Directeur)</t>
  </si>
  <si>
    <t>Liste d’inventaire au 31 octobre 20X0</t>
  </si>
  <si>
    <t>Calcul du coût des marchandises vendues à l’aide de l’état partiel des résultats :</t>
  </si>
  <si>
    <t>Charges d’exploitation :</t>
  </si>
  <si>
    <t>Ventes jusqu’au 18 octobre 20X6 :</t>
  </si>
  <si>
    <t>Autres charges d’exploitation</t>
  </si>
  <si>
    <t>Total des charges d’exploitation</t>
  </si>
  <si>
    <t xml:space="preserve">b) Règle d’évaluation à la valeur minimale </t>
  </si>
  <si>
    <t xml:space="preserve">b) Méthode d’évaluation à la valeur minimale : </t>
  </si>
  <si>
    <t>pour l’exercice terminé le 31 décembre 20X8</t>
  </si>
  <si>
    <t xml:space="preserve">Le stock de marchandises est évalué au moindre du coût et de la valeur de réalisation nette, le coût étant déterminé d’après la méthode de l’épuisement successif. </t>
  </si>
  <si>
    <r>
      <t>(pour comptabiliser le chèque n</t>
    </r>
    <r>
      <rPr>
        <sz val="11"/>
        <rFont val="Calibri"/>
        <family val="2"/>
      </rPr>
      <t>°</t>
    </r>
    <r>
      <rPr>
        <sz val="11"/>
        <rFont val="Calibri"/>
        <family val="2"/>
        <scheme val="minor"/>
      </rPr>
      <t xml:space="preserve"> 4268 relatif au transport concernant l’achat du 2 mai)</t>
    </r>
  </si>
  <si>
    <t>(pour comptabiliser la vente faite à Étienne et filles aux conditions 2/10, n/60, facture n° 114, FAB destination)</t>
  </si>
  <si>
    <t>(pour comptabiliser le chèque n° 4269 relatif à l’achat du 2 mai. Escompte = 42 450 $ × 2 % = 849 $)</t>
  </si>
  <si>
    <t>(pour comptabiliser un chèque reçu de Étienne et filles pour la facture n° 114. Escompte sur ventes = 4 500 $ × 2 % = 90 $)</t>
  </si>
  <si>
    <t>(pour comptabiliser la vente d’équipement agricole faite à Nicole Fortin, facture n° 115)</t>
  </si>
  <si>
    <t>(pour comptabiliser la vente de marchandises à l’Épicerie du village aux conditions 2/10, n/30, facture n° 2132, FAB destination)</t>
  </si>
  <si>
    <t>(pour comptabiliser la note de crédit n° NC-14 émise à l’Épicerie du village)</t>
  </si>
  <si>
    <t>(pour comptabiliser le chèque n° 4132 relatif à l’achat du 2 juillet à l’ordre de Livraison rapide inc.)</t>
  </si>
  <si>
    <t>(pour comptabiliser le paiement de l’achat du 2 juillet, chèque n° 4133, à l’ordre d’Importations Kouri  : 
14 509,85 $ – 1 638,39 $ = 12 871,46 $)</t>
  </si>
  <si>
    <t>(pour comptabiliser l’achat de marchandises au comptant, chèque n° 4134, à l’ordre de Distribution Métro)</t>
  </si>
  <si>
    <r>
      <t>(pour comptabiliser la vente de chaussures aux policiers de la ville de Melbourne, facture n</t>
    </r>
    <r>
      <rPr>
        <sz val="11"/>
        <rFont val="Calibri"/>
        <family val="2"/>
      </rPr>
      <t>°</t>
    </r>
    <r>
      <rPr>
        <sz val="11"/>
        <rFont val="Calibri"/>
        <family val="2"/>
        <scheme val="minor"/>
      </rPr>
      <t xml:space="preserve"> 9841)</t>
    </r>
  </si>
  <si>
    <t>(pour comptabiliser le coût d’achat des chaussures vendues, facture n° 9841)</t>
  </si>
  <si>
    <t>(pour comptabiliser une vente faite à Lancop inc., facture n° 9842)</t>
  </si>
  <si>
    <t>(pour comptabiliser le coût des marchandises vendues à Lancop inc. : facture n° 9842)</t>
  </si>
  <si>
    <r>
      <t xml:space="preserve">(pour comptabiliser le chèque n° 5421 émis pour payer la facture du 6 novembre moins la note de crédit du 14 novembre et l’escompte de  2 % : 12 869,40 $ – 724,69 $ = 12 144,71 $ </t>
    </r>
    <r>
      <rPr>
        <sz val="11"/>
        <rFont val="Calibri"/>
        <family val="2"/>
      </rPr>
      <t>[</t>
    </r>
    <r>
      <rPr>
        <sz val="11"/>
        <rFont val="Calibri"/>
        <family val="2"/>
        <scheme val="minor"/>
      </rPr>
      <t>11 193,22 $ – 630,30</t>
    </r>
    <r>
      <rPr>
        <sz val="11"/>
        <rFont val="Calibri"/>
        <family val="2"/>
      </rPr>
      <t>]</t>
    </r>
    <r>
      <rPr>
        <sz val="11"/>
        <rFont val="Calibri"/>
        <family val="2"/>
        <scheme val="minor"/>
      </rPr>
      <t xml:space="preserve"> × 2 % = 211,26 $)</t>
    </r>
  </si>
  <si>
    <t>(pour comptabiliser le chèque n° 5422 émis à l’ordre de Transport Richmond inc. : 734,62 $ × 3 % = 22,04 $)</t>
  </si>
  <si>
    <t>(pour comptabiliser le chèque n° 5423 pour un achat fait chez White inc.)</t>
  </si>
  <si>
    <r>
      <t>(pour comptabiliser le chèque n° 1245 émis à l’ordre de Transport Levasseur inc. relatif à l’achat du 1</t>
    </r>
    <r>
      <rPr>
        <vertAlign val="superscript"/>
        <sz val="11"/>
        <rFont val="Calibri"/>
        <family val="2"/>
        <scheme val="minor"/>
      </rPr>
      <t>er</t>
    </r>
    <r>
      <rPr>
        <sz val="11"/>
        <rFont val="Calibri"/>
        <family val="2"/>
        <scheme val="minor"/>
      </rPr>
      <t xml:space="preserve"> mai)</t>
    </r>
  </si>
  <si>
    <t>(pour comptabiliser une vente faite à Garage Boisbriand, facture n° 12490 aux conditions 2/10, n/30)</t>
  </si>
  <si>
    <r>
      <t xml:space="preserve">(pour comptabiliser le chèque n° 1246 émis à l’ordre de Pièces usinées Lacolle inc. ; 19 156,67 $ – 889,62 $ = 18 267,05 $        
</t>
    </r>
    <r>
      <rPr>
        <sz val="11"/>
        <rFont val="Calibri"/>
        <family val="2"/>
      </rPr>
      <t>[</t>
    </r>
    <r>
      <rPr>
        <sz val="11"/>
        <rFont val="Calibri"/>
        <family val="2"/>
        <scheme val="minor"/>
      </rPr>
      <t>16 661,60 $ – 773,75</t>
    </r>
    <r>
      <rPr>
        <sz val="11"/>
        <rFont val="Calibri"/>
        <family val="2"/>
      </rPr>
      <t>]</t>
    </r>
    <r>
      <rPr>
        <sz val="11"/>
        <rFont val="Calibri"/>
        <family val="2"/>
        <scheme val="minor"/>
      </rPr>
      <t xml:space="preserve"> × 2 % = 317,76 $)</t>
    </r>
  </si>
  <si>
    <t>(pour comptabiliser une note de crédit n° NC-14 émise à Garage Boisbriand)</t>
  </si>
  <si>
    <t>(pour comptabiliser le coût des marchandises à remettre en stock suite à l’émission de la note de crédit n° NC-14)</t>
  </si>
  <si>
    <t>(pour comptabiliser une vente faite à Garage Yves Gervais inc., facture n° 12491)</t>
  </si>
  <si>
    <t>(pour comptabiliser le chèque n° 1248 émis à l’ordre de Garage Denis Boutet pour l’achat de pièces d’automobiles)</t>
  </si>
  <si>
    <t>(pour comptabiliser le chèque n° 3198 relatif à l’achat du 5 janvier à l’ordre de Transport Labelle inc.)</t>
  </si>
  <si>
    <t>(pour comptabiliser la vente d’un piano, facture n° 10241)</t>
  </si>
  <si>
    <t>(pour comptabiliser le coût du piano vendu, facture n° 10241)</t>
  </si>
  <si>
    <r>
      <t xml:space="preserve">(pour comptabiliser le paiement de l’achat du 5 janvier, chèque n° 3199 : 13 270,48 $ – 1 810,59 $ = 11 459,89 $                   
</t>
    </r>
    <r>
      <rPr>
        <sz val="11"/>
        <rFont val="Calibri"/>
        <family val="2"/>
      </rPr>
      <t>[</t>
    </r>
    <r>
      <rPr>
        <sz val="11"/>
        <rFont val="Calibri"/>
        <family val="2"/>
        <scheme val="minor"/>
      </rPr>
      <t>11 542,06 $ – 1 574,77 $</t>
    </r>
    <r>
      <rPr>
        <sz val="11"/>
        <rFont val="Calibri"/>
        <family val="2"/>
      </rPr>
      <t>]</t>
    </r>
    <r>
      <rPr>
        <sz val="11"/>
        <rFont val="Calibri"/>
        <family val="2"/>
        <scheme val="minor"/>
      </rPr>
      <t xml:space="preserve"> × 2 % = 199,35 $)</t>
    </r>
  </si>
  <si>
    <t>(pour comptabiliser une vente ; facture n° 10242 à La Chicane)</t>
  </si>
  <si>
    <t>(pour comptabiliser le coût des marchandises pour la vente, facture n° 10242)</t>
  </si>
  <si>
    <t>(pour comptabiliser une vente à crédit, facture n° 10243 à l’Ensemble philharmonique de Saint-Félicien, 2/10, n/30, FAB destination)</t>
  </si>
  <si>
    <t>(pour comptabiliser le coût des marchandises pour la vente, facture n° 10243)</t>
  </si>
  <si>
    <t>(pour comptabiliser les frais de livraison concernant la vente du 
26 janvier : chèque n° 3200 émis à l’ordre de Transport Labelle inc.)</t>
  </si>
  <si>
    <t>(pour comptabiliser la vente au comptant de piscines n° factures : 15492 et 15493)</t>
  </si>
  <si>
    <t>(pour comptabiliser le coût des piscines vendues, factures n° 15492 et 15493)</t>
  </si>
  <si>
    <t>(pour comptabiliser les frais de transport relatif à l’achat du 4 mai, chèque n° 6240 émis à l’ordre de Transport Levasseur)</t>
  </si>
  <si>
    <r>
      <t xml:space="preserve">(pour comptabiliser le paiement de l’achat du 4 mai, chèque n° 6241 émis à Lamarre ltée : 62 529,15 $ – 5 721,89 $ = 56 807,26 $
</t>
    </r>
    <r>
      <rPr>
        <sz val="11"/>
        <rFont val="Calibri"/>
        <family val="2"/>
      </rPr>
      <t>[</t>
    </r>
    <r>
      <rPr>
        <sz val="11"/>
        <rFont val="Calibri"/>
        <family val="2"/>
        <scheme val="minor"/>
      </rPr>
      <t>54 385,00 $ – 4 976,64</t>
    </r>
    <r>
      <rPr>
        <sz val="11"/>
        <rFont val="Calibri"/>
        <family val="2"/>
      </rPr>
      <t>]</t>
    </r>
    <r>
      <rPr>
        <sz val="11"/>
        <rFont val="Calibri"/>
        <family val="2"/>
        <scheme val="minor"/>
      </rPr>
      <t xml:space="preserve"> × 2 % = 988,17 $)            </t>
    </r>
  </si>
  <si>
    <t>(pour comptabiliser la vente à crédit aux conditions 2/10, n/30, facture n° 15494 à Piscine de rêve)</t>
  </si>
  <si>
    <t>(pour comptabiliser le coût des piscines vendues, facture n° 15494)</t>
  </si>
  <si>
    <t>(pour comptabiliser le chèque n° 6242 émis à Étienne Gervais relativement à un retour de marchandises)</t>
  </si>
  <si>
    <t>(pour comptabiliser l’encaissement de la vente du 17 mai : facture n° 15494 ; 35 056,73 $ × 2 % = 701,13 $)</t>
  </si>
  <si>
    <t>(pour comptabiliser le chèque n° 471 pour le paiement du loyer du mois)</t>
  </si>
  <si>
    <t>(pour comptabiliser la facture de vente n° 1431)</t>
  </si>
  <si>
    <t>(pour comptabiliser les ventes au comptant de la semaine, factures n° 1432, 1433, 1434)</t>
  </si>
  <si>
    <t>(pour comptabiliser la facture d’achat n° T-8309 de Triley Motos)</t>
  </si>
  <si>
    <t>(pour comptabiliser le chèque reçu de Motos Top en règlement de la facture n° 1418)</t>
  </si>
  <si>
    <t>(pour comptabiliser le chèque n° 472 fait à l’ordre de Motos Transport)</t>
  </si>
  <si>
    <t>(pour comptabiliser la facture de vente n° 1435 à Motos Cam)</t>
  </si>
  <si>
    <t>(pour comptabiliser la facture n° 24603 reçue de Nintana motos sport)</t>
  </si>
  <si>
    <t>(pour comptabiliser les ventes au comptant de la semaine, factures n° 1436, 1437, 1438)</t>
  </si>
  <si>
    <t>(pour comptabiliser la facture n° 8405 reçue de Triley motos)</t>
  </si>
  <si>
    <t xml:space="preserve">(pour comptabiliser la facture n° 975 reçue de Transport RP) </t>
  </si>
  <si>
    <t>(pour comptabiliser la facture de vente n° 1442 à Motos Top)</t>
  </si>
  <si>
    <t>(pour comptabiliser la note de crédit n° NC-41 émise à Motos Top)</t>
  </si>
  <si>
    <t>(pour comptabiliser le chèque n° 4627 à l'ordre d’Immeubles Cartier)</t>
  </si>
  <si>
    <t>(pour comptabiliser la facture de vente n° 1521 à Plomberie Allard)</t>
  </si>
  <si>
    <r>
      <t>(pour comptabiliser un chèque reçu de Plomberie Allard pour les factures n°</t>
    </r>
    <r>
      <rPr>
        <vertAlign val="superscript"/>
        <sz val="11"/>
        <rFont val="Calibri"/>
        <family val="2"/>
        <scheme val="minor"/>
      </rPr>
      <t xml:space="preserve"> </t>
    </r>
    <r>
      <rPr>
        <sz val="11"/>
        <rFont val="Calibri"/>
        <family val="2"/>
        <scheme val="minor"/>
      </rPr>
      <t>1472 et 1491)</t>
    </r>
  </si>
  <si>
    <t>(pour comptabiliser la facture d’achat n° 5218 de Poêles Laflamme inc.)</t>
  </si>
  <si>
    <t>(pour comptabiliser la facture de vente n° 1522, à Hébert et Cloutier, SENC)</t>
  </si>
  <si>
    <t>(pour comptabiliser la facture d’achat n° 47040 d’Option Gaz)</t>
  </si>
  <si>
    <t>(pour comptabiliser le chèque n° 4631 à l'ordre d’Option Gaz)</t>
  </si>
  <si>
    <t>(pour comptabiliser la facture de vente n° 1523, à Foyers détente)</t>
  </si>
  <si>
    <t>×</t>
  </si>
  <si>
    <t>(pour comptabiliser les marchandises vendues à Hébert et Cloutier, SENC)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</si>
</sst>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 #,##0_)\ &quot;$&quot;_ ;_ * \(#,##0\)\ &quot;$&quot;_ ;_ * &quot;-&quot;_)\ &quot;$&quot;_ ;_ @_ "/>
    <numFmt numFmtId="44" formatCode="_ * #,##0.00_)\ &quot;$&quot;_ ;_ * \(#,##0.00\)\ &quot;$&quot;_ ;_ * &quot;-&quot;??_)\ &quot;$&quot;_ ;_ @_ "/>
    <numFmt numFmtId="164" formatCode="_ * #,##0_)\ _$_ ;_ * \(#,##0\)\ _$_ ;_ * &quot;-&quot;_)\ _$_ ;_ @_ "/>
    <numFmt numFmtId="165" formatCode="_ * #,##0.00_)\ _$_ ;_ * \(#,##0.00\)\ _$_ ;_ * &quot;-&quot;??_)\ _$_ ;_ @_ "/>
    <numFmt numFmtId="166" formatCode="_-* #,##0\ _€_-;\-* #,##0\ _€_-;_-* &quot;-&quot;\ _€_-;_-@_-"/>
    <numFmt numFmtId="167" formatCode="_-* #,##0.00\ _€_-;\-* #,##0.00\ _€_-;_-* &quot;-&quot;??\ _€_-;_-@_-"/>
    <numFmt numFmtId="168" formatCode="_ * #,##0_)\ &quot;$&quot;_ ;_ * \(#,##0\)\ &quot;$&quot;_ ;_ * &quot;-&quot;??_)\ &quot;$&quot;_ ;_ @_ "/>
    <numFmt numFmtId="169" formatCode="_ * #,##0_)\ _$_ ;_ * \(#,##0\)\ _$_ ;_ * &quot;-&quot;??_)\ _$_ ;_ @_ "/>
    <numFmt numFmtId="170" formatCode="mmm\ dd"/>
    <numFmt numFmtId="171" formatCode="_ * #,##0.00_)\ &quot;$&quot;_ ;_ * \(#,##0.00\)\ &quot;$&quot;_ ;_ * &quot;-&quot;_)\ &quot;$&quot;_ ;_ @_ "/>
    <numFmt numFmtId="172" formatCode="_ * #,##0_ \ [$$-C0C]_ ;_ * \-#,##0\ \ [$$-C0C]_ ;_ * &quot;-&quot;_ \ [$$-C0C]_ ;_ @_ "/>
    <numFmt numFmtId="173" formatCode="_ * #,##0.00_ \ [$$-C0C]_ ;_ * \-#,##0.00\ \ [$$-C0C]_ ;_ * &quot;-&quot;??_ \ [$$-C0C]_ ;_ @_ "/>
    <numFmt numFmtId="174" formatCode="0.0%"/>
    <numFmt numFmtId="175" formatCode="0_);\(0\)"/>
    <numFmt numFmtId="176" formatCode="_ * #,##0.00_)\ [$$-C0C]_ ;_ * \(#,##0.00\)\ [$$-C0C]_ ;_ * &quot;-&quot;??_)\ [$$-C0C]_ ;_ @_ "/>
    <numFmt numFmtId="177" formatCode="0.000%"/>
    <numFmt numFmtId="178" formatCode="#,##0\ &quot;$&quot;"/>
  </numFmts>
  <fonts count="2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sz val="11"/>
      <name val="Calibri"/>
      <family val="2"/>
      <scheme val="minor"/>
    </font>
    <font>
      <b/>
      <sz val="12"/>
      <name val="Calibri"/>
      <family val="2"/>
      <scheme val="minor"/>
    </font>
    <font>
      <b/>
      <sz val="11"/>
      <name val="Calibri"/>
      <family val="2"/>
      <scheme val="minor"/>
    </font>
    <font>
      <sz val="10"/>
      <name val="Arial"/>
      <family val="2"/>
    </font>
    <font>
      <sz val="11"/>
      <color rgb="FFFF0000"/>
      <name val="Calibri"/>
      <family val="2"/>
      <scheme val="minor"/>
    </font>
    <font>
      <sz val="12"/>
      <name val="Calibri"/>
      <family val="2"/>
      <scheme val="minor"/>
    </font>
    <font>
      <b/>
      <sz val="12"/>
      <color theme="0"/>
      <name val="Calibri"/>
      <family val="2"/>
      <scheme val="minor"/>
    </font>
    <font>
      <b/>
      <sz val="10"/>
      <name val="Arial"/>
      <family val="2"/>
    </font>
    <font>
      <i/>
      <sz val="11"/>
      <name val="Calibri"/>
      <family val="2"/>
      <scheme val="minor"/>
    </font>
    <font>
      <vertAlign val="superscript"/>
      <sz val="11"/>
      <name val="Calibri"/>
      <family val="2"/>
      <scheme val="minor"/>
    </font>
    <font>
      <u val="double"/>
      <sz val="11"/>
      <name val="Calibri"/>
      <family val="2"/>
      <scheme val="minor"/>
    </font>
    <font>
      <b/>
      <sz val="11"/>
      <color theme="1"/>
      <name val="Calibri"/>
      <family val="2"/>
      <scheme val="minor"/>
    </font>
    <font>
      <sz val="10"/>
      <color rgb="FFFF0000"/>
      <name val="Arial"/>
      <family val="2"/>
    </font>
    <font>
      <sz val="11"/>
      <name val="Calibri"/>
      <family val="2"/>
    </font>
    <font>
      <sz val="12"/>
      <color theme="1"/>
      <name val="Calibri"/>
      <family val="2"/>
      <scheme val="minor"/>
    </font>
    <font>
      <sz val="11"/>
      <color rgb="FF00B0F0"/>
      <name val="Calibri"/>
      <family val="2"/>
      <scheme val="minor"/>
    </font>
    <font>
      <b/>
      <sz val="10"/>
      <color rgb="FFFF0000"/>
      <name val="Arial"/>
      <family val="2"/>
    </font>
    <font>
      <b/>
      <vertAlign val="superscript"/>
      <sz val="11"/>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2060"/>
        <bgColor indexed="64"/>
      </patternFill>
    </fill>
    <fill>
      <patternFill patternType="solid">
        <fgColor rgb="FFFCFEE8"/>
        <bgColor indexed="64"/>
      </patternFill>
    </fill>
    <fill>
      <patternFill patternType="solid">
        <fgColor theme="4" tint="0.79998168889431442"/>
        <bgColor indexed="64"/>
      </patternFill>
    </fill>
    <fill>
      <patternFill patternType="solid">
        <fgColor rgb="FFA80000"/>
        <bgColor indexed="64"/>
      </patternFill>
    </fill>
    <fill>
      <patternFill patternType="solid">
        <fgColor theme="0"/>
        <bgColor indexed="64"/>
      </patternFill>
    </fill>
    <fill>
      <patternFill patternType="solid">
        <fgColor rgb="FFFFFF00"/>
        <bgColor indexed="64"/>
      </patternFill>
    </fill>
  </fills>
  <borders count="71">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style="thin">
        <color indexed="64"/>
      </right>
      <top/>
      <bottom style="thin">
        <color indexed="64"/>
      </bottom>
      <diagonal/>
    </border>
    <border>
      <left style="thin">
        <color auto="1"/>
      </left>
      <right/>
      <top/>
      <bottom style="thin">
        <color indexed="64"/>
      </bottom>
      <diagonal/>
    </border>
    <border>
      <left style="double">
        <color auto="1"/>
      </left>
      <right/>
      <top/>
      <bottom style="thin">
        <color indexed="64"/>
      </bottom>
      <diagonal/>
    </border>
    <border>
      <left/>
      <right style="thin">
        <color indexed="64"/>
      </right>
      <top style="thin">
        <color indexed="64"/>
      </top>
      <bottom style="thin">
        <color theme="3" tint="0.59996337778862885"/>
      </bottom>
      <diagonal/>
    </border>
    <border>
      <left/>
      <right/>
      <top style="thin">
        <color indexed="64"/>
      </top>
      <bottom style="thin">
        <color theme="3" tint="0.59996337778862885"/>
      </bottom>
      <diagonal/>
    </border>
    <border>
      <left style="thin">
        <color indexed="64"/>
      </left>
      <right/>
      <top style="thin">
        <color indexed="64"/>
      </top>
      <bottom style="thin">
        <color theme="3" tint="0.59996337778862885"/>
      </bottom>
      <diagonal/>
    </border>
    <border>
      <left style="double">
        <color auto="1"/>
      </left>
      <right/>
      <top style="thin">
        <color indexed="64"/>
      </top>
      <bottom style="thin">
        <color theme="3" tint="0.59996337778862885"/>
      </bottom>
      <diagonal/>
    </border>
    <border>
      <left/>
      <right style="thin">
        <color indexed="64"/>
      </right>
      <top style="thin">
        <color theme="3" tint="0.59996337778862885"/>
      </top>
      <bottom style="thin">
        <color theme="3" tint="0.59996337778862885"/>
      </bottom>
      <diagonal/>
    </border>
    <border>
      <left style="thin">
        <color indexed="64"/>
      </left>
      <right/>
      <top style="thin">
        <color theme="3" tint="0.59996337778862885"/>
      </top>
      <bottom style="thin">
        <color theme="3" tint="0.59996337778862885"/>
      </bottom>
      <diagonal/>
    </border>
    <border>
      <left/>
      <right/>
      <top style="thin">
        <color theme="3" tint="0.59996337778862885"/>
      </top>
      <bottom style="thin">
        <color theme="3" tint="0.59996337778862885"/>
      </bottom>
      <diagonal/>
    </border>
    <border>
      <left style="double">
        <color auto="1"/>
      </left>
      <right/>
      <top style="thin">
        <color theme="3" tint="0.59996337778862885"/>
      </top>
      <bottom style="thin">
        <color theme="3" tint="0.59996337778862885"/>
      </bottom>
      <diagonal/>
    </border>
    <border>
      <left style="double">
        <color indexed="64"/>
      </left>
      <right style="double">
        <color indexed="64"/>
      </right>
      <top style="thin">
        <color theme="3" tint="0.59996337778862885"/>
      </top>
      <bottom style="thin">
        <color theme="3" tint="0.59996337778862885"/>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double">
        <color indexed="64"/>
      </bottom>
      <diagonal/>
    </border>
    <border>
      <left/>
      <right/>
      <top style="thin">
        <color indexed="64"/>
      </top>
      <bottom style="thin">
        <color theme="0" tint="-0.249977111117893"/>
      </bottom>
      <diagonal/>
    </border>
    <border>
      <left style="thin">
        <color indexed="64"/>
      </left>
      <right style="thin">
        <color indexed="64"/>
      </right>
      <top style="thin">
        <color indexed="64"/>
      </top>
      <bottom style="thin">
        <color theme="0" tint="-0.249977111117893"/>
      </bottom>
      <diagonal/>
    </border>
    <border>
      <left style="thin">
        <color indexed="64"/>
      </left>
      <right/>
      <top style="thin">
        <color indexed="64"/>
      </top>
      <bottom style="thin">
        <color theme="0" tint="-0.249977111117893"/>
      </bottom>
      <diagonal/>
    </border>
    <border>
      <left style="thin">
        <color indexed="64"/>
      </left>
      <right/>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indexed="64"/>
      </left>
      <right/>
      <top style="thin">
        <color theme="0" tint="-0.249977111117893"/>
      </top>
      <bottom style="thin">
        <color theme="0" tint="-0.249977111117893"/>
      </bottom>
      <diagonal/>
    </border>
    <border>
      <left/>
      <right/>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indexed="64"/>
      </left>
      <right/>
      <top style="thin">
        <color theme="0" tint="-0.249977111117893"/>
      </top>
      <bottom style="thin">
        <color indexed="64"/>
      </bottom>
      <diagonal/>
    </border>
    <border>
      <left style="thin">
        <color indexed="64"/>
      </left>
      <right/>
      <top style="thin">
        <color indexed="64"/>
      </top>
      <bottom style="double">
        <color indexed="64"/>
      </bottom>
      <diagonal/>
    </border>
    <border>
      <left/>
      <right/>
      <top style="thin">
        <color theme="0" tint="-0.249977111117893"/>
      </top>
      <bottom style="thin">
        <color indexed="64"/>
      </bottom>
      <diagonal/>
    </border>
    <border>
      <left/>
      <right style="thin">
        <color indexed="64"/>
      </right>
      <top style="thin">
        <color theme="0" tint="-0.249977111117893"/>
      </top>
      <bottom style="thin">
        <color theme="0" tint="-0.249977111117893"/>
      </bottom>
      <diagonal/>
    </border>
    <border>
      <left/>
      <right/>
      <top style="thin">
        <color theme="2" tint="-0.249977111117893"/>
      </top>
      <bottom style="thin">
        <color theme="2" tint="-0.249977111117893"/>
      </bottom>
      <diagonal/>
    </border>
    <border>
      <left style="thin">
        <color indexed="64"/>
      </left>
      <right/>
      <top style="thin">
        <color theme="2" tint="-0.249977111117893"/>
      </top>
      <bottom style="thin">
        <color theme="3" tint="0.59996337778862885"/>
      </bottom>
      <diagonal/>
    </border>
    <border>
      <left/>
      <right/>
      <top style="thin">
        <color theme="2" tint="-0.249977111117893"/>
      </top>
      <bottom style="thin">
        <color theme="3" tint="0.59996337778862885"/>
      </bottom>
      <diagonal/>
    </border>
    <border>
      <left/>
      <right style="thin">
        <color indexed="64"/>
      </right>
      <top style="thin">
        <color theme="2" tint="-0.249977111117893"/>
      </top>
      <bottom style="thin">
        <color theme="3" tint="0.59996337778862885"/>
      </bottom>
      <diagonal/>
    </border>
    <border>
      <left style="thin">
        <color indexed="64"/>
      </left>
      <right/>
      <top style="thin">
        <color theme="3" tint="0.59996337778862885"/>
      </top>
      <bottom/>
      <diagonal/>
    </border>
    <border>
      <left/>
      <right/>
      <top style="thin">
        <color theme="3" tint="0.59996337778862885"/>
      </top>
      <bottom/>
      <diagonal/>
    </border>
    <border>
      <left/>
      <right style="thin">
        <color indexed="64"/>
      </right>
      <top style="thin">
        <color theme="3" tint="0.59996337778862885"/>
      </top>
      <bottom/>
      <diagonal/>
    </border>
    <border>
      <left style="thin">
        <color indexed="64"/>
      </left>
      <right/>
      <top/>
      <bottom style="thin">
        <color theme="3" tint="0.59996337778862885"/>
      </bottom>
      <diagonal/>
    </border>
    <border>
      <left/>
      <right/>
      <top/>
      <bottom style="thin">
        <color theme="3" tint="0.59996337778862885"/>
      </bottom>
      <diagonal/>
    </border>
    <border>
      <left/>
      <right style="thin">
        <color indexed="64"/>
      </right>
      <top/>
      <bottom style="thin">
        <color theme="3" tint="0.59996337778862885"/>
      </bottom>
      <diagonal/>
    </border>
    <border>
      <left style="double">
        <color auto="1"/>
      </left>
      <right/>
      <top/>
      <bottom style="thin">
        <color theme="3" tint="0.59996337778862885"/>
      </bottom>
      <diagonal/>
    </border>
    <border>
      <left/>
      <right/>
      <top style="thin">
        <color theme="2" tint="-0.249977111117893"/>
      </top>
      <bottom/>
      <diagonal/>
    </border>
    <border>
      <left style="thin">
        <color indexed="64"/>
      </left>
      <right/>
      <top style="thin">
        <color indexed="64"/>
      </top>
      <bottom/>
      <diagonal/>
    </border>
    <border>
      <left/>
      <right style="thin">
        <color indexed="64"/>
      </right>
      <top style="thin">
        <color indexed="64"/>
      </top>
      <bottom/>
      <diagonal/>
    </border>
    <border>
      <left/>
      <right/>
      <top style="thin">
        <color theme="0" tint="-0.249977111117893"/>
      </top>
      <bottom/>
      <diagonal/>
    </border>
    <border>
      <left style="thin">
        <color indexed="64"/>
      </left>
      <right style="thin">
        <color indexed="64"/>
      </right>
      <top style="thin">
        <color theme="0" tint="-0.249977111117893"/>
      </top>
      <bottom/>
      <diagonal/>
    </border>
    <border>
      <left style="thin">
        <color indexed="64"/>
      </left>
      <right/>
      <top style="thin">
        <color theme="0" tint="-0.249977111117893"/>
      </top>
      <bottom/>
      <diagonal/>
    </border>
    <border>
      <left style="thin">
        <color indexed="64"/>
      </left>
      <right style="thin">
        <color indexed="64"/>
      </right>
      <top style="thin">
        <color indexed="64"/>
      </top>
      <bottom style="double">
        <color indexed="64"/>
      </bottom>
      <diagonal/>
    </border>
    <border>
      <left style="thin">
        <color indexed="64"/>
      </left>
      <right/>
      <top style="thin">
        <color theme="2" tint="-0.249977111117893"/>
      </top>
      <bottom style="thin">
        <color theme="2" tint="-0.249977111117893"/>
      </bottom>
      <diagonal/>
    </border>
    <border>
      <left/>
      <right style="thin">
        <color indexed="64"/>
      </right>
      <top style="thin">
        <color theme="2" tint="-0.249977111117893"/>
      </top>
      <bottom style="thin">
        <color theme="2" tint="-0.249977111117893"/>
      </bottom>
      <diagonal/>
    </border>
    <border>
      <left style="thin">
        <color indexed="64"/>
      </left>
      <right/>
      <top style="thin">
        <color theme="3" tint="0.59996337778862885"/>
      </top>
      <bottom style="thin">
        <color theme="2" tint="-0.249977111117893"/>
      </bottom>
      <diagonal/>
    </border>
    <border>
      <left/>
      <right/>
      <top style="thin">
        <color theme="3" tint="0.59996337778862885"/>
      </top>
      <bottom style="thin">
        <color theme="2" tint="-0.249977111117893"/>
      </bottom>
      <diagonal/>
    </border>
    <border>
      <left/>
      <right style="thin">
        <color indexed="64"/>
      </right>
      <top style="thin">
        <color theme="3" tint="0.59996337778862885"/>
      </top>
      <bottom style="thin">
        <color theme="2" tint="-0.249977111117893"/>
      </bottom>
      <diagonal/>
    </border>
    <border>
      <left style="thin">
        <color indexed="64"/>
      </left>
      <right/>
      <top/>
      <bottom style="thin">
        <color theme="2" tint="-0.249977111117893"/>
      </bottom>
      <diagonal/>
    </border>
    <border>
      <left/>
      <right/>
      <top/>
      <bottom style="thin">
        <color theme="2" tint="-0.249977111117893"/>
      </bottom>
      <diagonal/>
    </border>
    <border>
      <left/>
      <right style="thin">
        <color indexed="64"/>
      </right>
      <top/>
      <bottom style="thin">
        <color theme="2" tint="-0.249977111117893"/>
      </bottom>
      <diagonal/>
    </border>
    <border>
      <left/>
      <right style="thin">
        <color indexed="64"/>
      </right>
      <top style="thin">
        <color indexed="64"/>
      </top>
      <bottom style="double">
        <color indexed="64"/>
      </bottom>
      <diagonal/>
    </border>
    <border>
      <left/>
      <right style="thin">
        <color theme="0" tint="-0.249977111117893"/>
      </right>
      <top/>
      <bottom/>
      <diagonal/>
    </border>
    <border>
      <left style="thin">
        <color auto="1"/>
      </left>
      <right style="thin">
        <color auto="1"/>
      </right>
      <top/>
      <bottom style="thin">
        <color indexed="64"/>
      </bottom>
      <diagonal/>
    </border>
    <border>
      <left style="double">
        <color auto="1"/>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right style="thin">
        <color indexed="64"/>
      </right>
      <top/>
      <bottom style="thin">
        <color theme="0" tint="-0.249977111117893"/>
      </bottom>
      <diagonal/>
    </border>
    <border>
      <left style="thin">
        <color indexed="64"/>
      </left>
      <right style="thin">
        <color indexed="64"/>
      </right>
      <top/>
      <bottom style="thin">
        <color theme="0" tint="-0.249977111117893"/>
      </bottom>
      <diagonal/>
    </border>
  </borders>
  <cellStyleXfs count="13">
    <xf numFmtId="0" fontId="0" fillId="0" borderId="0"/>
    <xf numFmtId="165" fontId="12" fillId="0" borderId="0" applyFont="0" applyFill="0" applyBorder="0" applyAlignment="0" applyProtection="0"/>
    <xf numFmtId="44" fontId="12" fillId="0" borderId="0" applyFont="0" applyFill="0" applyBorder="0" applyAlignment="0" applyProtection="0"/>
    <xf numFmtId="0" fontId="12" fillId="0" borderId="0"/>
    <xf numFmtId="44" fontId="12" fillId="0" borderId="0" applyFont="0" applyFill="0" applyBorder="0" applyAlignment="0" applyProtection="0"/>
    <xf numFmtId="165" fontId="12" fillId="0" borderId="0" applyFont="0" applyFill="0" applyBorder="0" applyAlignment="0" applyProtection="0"/>
    <xf numFmtId="0" fontId="7" fillId="0" borderId="0"/>
    <xf numFmtId="165" fontId="7" fillId="0" borderId="0" applyFont="0" applyFill="0" applyBorder="0" applyAlignment="0" applyProtection="0"/>
    <xf numFmtId="165" fontId="6" fillId="0" borderId="0" applyFont="0" applyFill="0" applyBorder="0" applyAlignment="0" applyProtection="0"/>
    <xf numFmtId="0" fontId="5" fillId="0" borderId="0"/>
    <xf numFmtId="0" fontId="4" fillId="0" borderId="0"/>
    <xf numFmtId="0" fontId="2" fillId="0" borderId="0"/>
    <xf numFmtId="165" fontId="2" fillId="0" borderId="0" applyFont="0" applyFill="0" applyBorder="0" applyAlignment="0" applyProtection="0"/>
  </cellStyleXfs>
  <cellXfs count="617">
    <xf numFmtId="0" fontId="0" fillId="0" borderId="0" xfId="0"/>
    <xf numFmtId="0" fontId="9" fillId="2" borderId="0" xfId="0" applyFont="1" applyFill="1"/>
    <xf numFmtId="0" fontId="10" fillId="2" borderId="0" xfId="0" applyFont="1" applyFill="1"/>
    <xf numFmtId="0" fontId="9" fillId="0" borderId="0" xfId="0" applyFont="1" applyFill="1" applyBorder="1" applyAlignment="1">
      <alignment horizontal="center"/>
    </xf>
    <xf numFmtId="0" fontId="11" fillId="4" borderId="0" xfId="0" applyFont="1" applyFill="1"/>
    <xf numFmtId="0" fontId="9" fillId="4" borderId="7" xfId="0" applyFont="1" applyFill="1" applyBorder="1" applyAlignment="1">
      <alignment horizontal="center"/>
    </xf>
    <xf numFmtId="49" fontId="9" fillId="4" borderId="11" xfId="0" applyNumberFormat="1" applyFont="1" applyFill="1" applyBorder="1" applyAlignment="1">
      <alignment horizontal="center"/>
    </xf>
    <xf numFmtId="170" fontId="9" fillId="4" borderId="11" xfId="0" applyNumberFormat="1" applyFont="1" applyFill="1" applyBorder="1" applyAlignment="1">
      <alignment horizontal="center"/>
    </xf>
    <xf numFmtId="49" fontId="9" fillId="4" borderId="0" xfId="0" applyNumberFormat="1" applyFont="1" applyFill="1" applyAlignment="1">
      <alignment horizontal="center"/>
    </xf>
    <xf numFmtId="165" fontId="9" fillId="4" borderId="10" xfId="1" applyNumberFormat="1" applyFont="1" applyFill="1" applyBorder="1"/>
    <xf numFmtId="165" fontId="9" fillId="4" borderId="15" xfId="1" applyNumberFormat="1" applyFont="1" applyFill="1" applyBorder="1"/>
    <xf numFmtId="165" fontId="9" fillId="4" borderId="14" xfId="1" applyNumberFormat="1" applyFont="1" applyFill="1" applyBorder="1"/>
    <xf numFmtId="0" fontId="9" fillId="4" borderId="9" xfId="0" applyNumberFormat="1" applyFont="1" applyFill="1" applyBorder="1" applyAlignment="1">
      <alignment horizontal="center"/>
    </xf>
    <xf numFmtId="0" fontId="9" fillId="4" borderId="12" xfId="0" applyNumberFormat="1" applyFont="1" applyFill="1" applyBorder="1" applyAlignment="1">
      <alignment horizontal="center"/>
    </xf>
    <xf numFmtId="0" fontId="9" fillId="4" borderId="0" xfId="3" applyFont="1" applyFill="1" applyBorder="1" applyAlignment="1">
      <alignment horizontal="left"/>
    </xf>
    <xf numFmtId="0" fontId="9" fillId="4" borderId="0" xfId="0" applyFont="1" applyFill="1" applyAlignment="1">
      <alignment horizontal="center"/>
    </xf>
    <xf numFmtId="42" fontId="9" fillId="4" borderId="0" xfId="0" applyNumberFormat="1" applyFont="1" applyFill="1"/>
    <xf numFmtId="164" fontId="9" fillId="4" borderId="0" xfId="0" applyNumberFormat="1" applyFont="1" applyFill="1"/>
    <xf numFmtId="164" fontId="9" fillId="4" borderId="1" xfId="0" applyNumberFormat="1" applyFont="1" applyFill="1" applyBorder="1"/>
    <xf numFmtId="42" fontId="9" fillId="4" borderId="3" xfId="0" applyNumberFormat="1" applyFont="1" applyFill="1" applyBorder="1"/>
    <xf numFmtId="42" fontId="9" fillId="4" borderId="0" xfId="0" applyNumberFormat="1" applyFont="1" applyFill="1" applyBorder="1"/>
    <xf numFmtId="44" fontId="9" fillId="4" borderId="0" xfId="0" applyNumberFormat="1" applyFont="1" applyFill="1"/>
    <xf numFmtId="165" fontId="9" fillId="4" borderId="1" xfId="0" applyNumberFormat="1" applyFont="1" applyFill="1" applyBorder="1"/>
    <xf numFmtId="169" fontId="11" fillId="4" borderId="0" xfId="1" applyNumberFormat="1" applyFont="1" applyFill="1" applyBorder="1" applyAlignment="1">
      <alignment horizontal="center"/>
    </xf>
    <xf numFmtId="168" fontId="11" fillId="4" borderId="0" xfId="2" applyNumberFormat="1" applyFont="1" applyFill="1" applyBorder="1" applyAlignment="1">
      <alignment horizontal="center"/>
    </xf>
    <xf numFmtId="42" fontId="9" fillId="4" borderId="0" xfId="4" applyNumberFormat="1" applyFont="1" applyFill="1" applyBorder="1"/>
    <xf numFmtId="42" fontId="9" fillId="4" borderId="0" xfId="1" applyNumberFormat="1" applyFont="1" applyFill="1" applyBorder="1"/>
    <xf numFmtId="42" fontId="9" fillId="4" borderId="1" xfId="4" applyNumberFormat="1" applyFont="1" applyFill="1" applyBorder="1"/>
    <xf numFmtId="42" fontId="9" fillId="4" borderId="3" xfId="4" applyNumberFormat="1" applyFont="1" applyFill="1" applyBorder="1"/>
    <xf numFmtId="42" fontId="9" fillId="4" borderId="1" xfId="1" applyNumberFormat="1" applyFont="1" applyFill="1" applyBorder="1" applyAlignment="1">
      <alignment horizontal="center"/>
    </xf>
    <xf numFmtId="164" fontId="9" fillId="4" borderId="0" xfId="4" applyNumberFormat="1" applyFont="1" applyFill="1" applyBorder="1"/>
    <xf numFmtId="164" fontId="9" fillId="4" borderId="1" xfId="4" applyNumberFormat="1" applyFont="1" applyFill="1" applyBorder="1"/>
    <xf numFmtId="42" fontId="9" fillId="4" borderId="16" xfId="4" applyNumberFormat="1" applyFont="1" applyFill="1" applyBorder="1"/>
    <xf numFmtId="164" fontId="9" fillId="4" borderId="0" xfId="1" applyNumberFormat="1" applyFont="1" applyFill="1" applyBorder="1"/>
    <xf numFmtId="164" fontId="9" fillId="4" borderId="1" xfId="1" applyNumberFormat="1" applyFont="1" applyFill="1" applyBorder="1"/>
    <xf numFmtId="42" fontId="9" fillId="4" borderId="2" xfId="4" applyNumberFormat="1" applyFont="1" applyFill="1" applyBorder="1"/>
    <xf numFmtId="0" fontId="8" fillId="0" borderId="0" xfId="0" applyFont="1" applyFill="1" applyBorder="1" applyAlignment="1">
      <alignment horizontal="center"/>
    </xf>
    <xf numFmtId="42" fontId="9" fillId="0" borderId="0" xfId="4" applyNumberFormat="1" applyFont="1" applyFill="1" applyBorder="1"/>
    <xf numFmtId="164" fontId="9" fillId="0" borderId="0" xfId="1" applyNumberFormat="1" applyFont="1" applyFill="1" applyBorder="1"/>
    <xf numFmtId="0" fontId="14" fillId="0" borderId="0" xfId="0" applyFont="1"/>
    <xf numFmtId="0" fontId="11" fillId="0" borderId="0" xfId="0" applyFont="1"/>
    <xf numFmtId="0" fontId="9" fillId="4" borderId="1" xfId="0" applyFont="1" applyFill="1" applyBorder="1" applyAlignment="1">
      <alignment horizontal="center"/>
    </xf>
    <xf numFmtId="42" fontId="9" fillId="4" borderId="1" xfId="0" applyNumberFormat="1" applyFont="1" applyFill="1" applyBorder="1"/>
    <xf numFmtId="0" fontId="9" fillId="4" borderId="0" xfId="3" applyFont="1" applyFill="1" applyBorder="1" applyAlignment="1"/>
    <xf numFmtId="0" fontId="11" fillId="4" borderId="0" xfId="0" applyFont="1" applyFill="1" applyAlignment="1">
      <alignment horizontal="center"/>
    </xf>
    <xf numFmtId="0" fontId="11" fillId="4" borderId="0" xfId="3" applyFont="1" applyFill="1" applyBorder="1" applyAlignment="1"/>
    <xf numFmtId="0" fontId="9" fillId="4" borderId="12" xfId="0" applyFont="1" applyFill="1" applyBorder="1" applyAlignment="1"/>
    <xf numFmtId="0" fontId="8" fillId="3" borderId="0" xfId="0" applyFont="1" applyFill="1" applyBorder="1" applyAlignment="1">
      <alignment horizontal="center"/>
    </xf>
    <xf numFmtId="0" fontId="9" fillId="4" borderId="0" xfId="0" applyFont="1" applyFill="1"/>
    <xf numFmtId="0" fontId="9" fillId="0" borderId="0" xfId="0" applyFont="1"/>
    <xf numFmtId="0" fontId="9" fillId="0" borderId="0" xfId="0" applyFont="1" applyBorder="1"/>
    <xf numFmtId="0" fontId="0" fillId="0" borderId="0" xfId="0" applyBorder="1"/>
    <xf numFmtId="0" fontId="9" fillId="4" borderId="1" xfId="0" applyFont="1" applyFill="1" applyBorder="1"/>
    <xf numFmtId="0" fontId="9" fillId="4" borderId="16" xfId="0" applyFont="1" applyFill="1" applyBorder="1"/>
    <xf numFmtId="0" fontId="9" fillId="4" borderId="19" xfId="0" applyFont="1" applyFill="1" applyBorder="1"/>
    <xf numFmtId="0" fontId="11" fillId="4" borderId="16" xfId="0" applyFont="1" applyFill="1" applyBorder="1" applyAlignment="1">
      <alignment horizontal="center"/>
    </xf>
    <xf numFmtId="0" fontId="11" fillId="4" borderId="17" xfId="0" applyFont="1" applyFill="1" applyBorder="1" applyAlignment="1">
      <alignment horizontal="center"/>
    </xf>
    <xf numFmtId="0" fontId="11" fillId="4" borderId="19" xfId="0" applyFont="1" applyFill="1" applyBorder="1" applyAlignment="1">
      <alignment horizontal="center"/>
    </xf>
    <xf numFmtId="0" fontId="9" fillId="4" borderId="0" xfId="0" applyFont="1" applyFill="1" applyBorder="1"/>
    <xf numFmtId="0" fontId="9" fillId="4" borderId="0" xfId="0" applyFont="1" applyFill="1" applyBorder="1" applyAlignment="1">
      <alignment horizontal="center"/>
    </xf>
    <xf numFmtId="165" fontId="9" fillId="4" borderId="21" xfId="0" applyNumberFormat="1" applyFont="1" applyFill="1" applyBorder="1"/>
    <xf numFmtId="0" fontId="9" fillId="4" borderId="22" xfId="0" applyFont="1" applyFill="1" applyBorder="1" applyAlignment="1">
      <alignment horizontal="center"/>
    </xf>
    <xf numFmtId="0" fontId="9" fillId="4" borderId="25" xfId="0" applyFont="1" applyFill="1" applyBorder="1" applyAlignment="1">
      <alignment horizontal="center"/>
    </xf>
    <xf numFmtId="0" fontId="9" fillId="4" borderId="26" xfId="0" applyFont="1" applyFill="1" applyBorder="1"/>
    <xf numFmtId="165" fontId="9" fillId="4" borderId="27" xfId="0" applyNumberFormat="1" applyFont="1" applyFill="1" applyBorder="1"/>
    <xf numFmtId="0" fontId="9" fillId="4" borderId="27" xfId="0" applyFont="1" applyFill="1" applyBorder="1"/>
    <xf numFmtId="0" fontId="9" fillId="4" borderId="26" xfId="0" applyFont="1" applyFill="1" applyBorder="1" applyAlignment="1">
      <alignment horizontal="center"/>
    </xf>
    <xf numFmtId="0" fontId="11" fillId="4" borderId="28" xfId="0" applyFont="1" applyFill="1" applyBorder="1"/>
    <xf numFmtId="0" fontId="9" fillId="4" borderId="30" xfId="0" applyFont="1" applyFill="1" applyBorder="1" applyAlignment="1">
      <alignment horizontal="center"/>
    </xf>
    <xf numFmtId="165" fontId="9" fillId="4" borderId="31" xfId="0" applyNumberFormat="1" applyFont="1" applyFill="1" applyBorder="1"/>
    <xf numFmtId="0" fontId="9" fillId="4" borderId="29" xfId="0" applyFont="1" applyFill="1" applyBorder="1" applyAlignment="1">
      <alignment horizontal="center"/>
    </xf>
    <xf numFmtId="49" fontId="9" fillId="4" borderId="30" xfId="0" applyNumberFormat="1" applyFont="1" applyFill="1" applyBorder="1" applyAlignment="1">
      <alignment horizontal="center"/>
    </xf>
    <xf numFmtId="0" fontId="11" fillId="4" borderId="32" xfId="0" applyFont="1" applyFill="1" applyBorder="1" applyAlignment="1">
      <alignment horizontal="center"/>
    </xf>
    <xf numFmtId="0" fontId="9" fillId="4" borderId="33" xfId="0" applyFont="1" applyFill="1" applyBorder="1" applyAlignment="1">
      <alignment horizontal="center"/>
    </xf>
    <xf numFmtId="165" fontId="9" fillId="4" borderId="33" xfId="0" applyNumberFormat="1" applyFont="1" applyFill="1" applyBorder="1"/>
    <xf numFmtId="165" fontId="9" fillId="4" borderId="34" xfId="0" applyNumberFormat="1" applyFont="1" applyFill="1" applyBorder="1"/>
    <xf numFmtId="0" fontId="11" fillId="4" borderId="24" xfId="0" applyFont="1" applyFill="1" applyBorder="1" applyAlignment="1">
      <alignment horizontal="center"/>
    </xf>
    <xf numFmtId="165" fontId="11" fillId="4" borderId="24" xfId="0" applyNumberFormat="1" applyFont="1" applyFill="1" applyBorder="1"/>
    <xf numFmtId="49" fontId="9" fillId="4" borderId="36" xfId="0" applyNumberFormat="1" applyFont="1" applyFill="1" applyBorder="1" applyAlignment="1">
      <alignment horizontal="center"/>
    </xf>
    <xf numFmtId="44" fontId="9" fillId="4" borderId="30" xfId="0" applyNumberFormat="1" applyFont="1" applyFill="1" applyBorder="1"/>
    <xf numFmtId="0" fontId="9" fillId="4" borderId="37" xfId="0" applyFont="1" applyFill="1" applyBorder="1"/>
    <xf numFmtId="0" fontId="9" fillId="4" borderId="23" xfId="0" applyFont="1" applyFill="1" applyBorder="1"/>
    <xf numFmtId="44" fontId="9" fillId="4" borderId="29" xfId="0" applyNumberFormat="1" applyFont="1" applyFill="1" applyBorder="1"/>
    <xf numFmtId="44" fontId="9" fillId="4" borderId="22" xfId="0" applyNumberFormat="1" applyFont="1" applyFill="1" applyBorder="1"/>
    <xf numFmtId="44" fontId="9" fillId="4" borderId="35" xfId="0" applyNumberFormat="1" applyFont="1" applyFill="1" applyBorder="1"/>
    <xf numFmtId="164" fontId="11" fillId="4" borderId="0" xfId="1" applyNumberFormat="1" applyFont="1" applyFill="1" applyBorder="1" applyAlignment="1">
      <alignment horizontal="right"/>
    </xf>
    <xf numFmtId="42" fontId="11" fillId="4" borderId="0" xfId="4" applyNumberFormat="1" applyFont="1" applyFill="1" applyBorder="1" applyAlignment="1">
      <alignment horizontal="right"/>
    </xf>
    <xf numFmtId="9" fontId="9" fillId="4" borderId="0" xfId="0" applyNumberFormat="1" applyFont="1" applyFill="1"/>
    <xf numFmtId="171" fontId="9" fillId="4" borderId="0" xfId="0" applyNumberFormat="1" applyFont="1" applyFill="1"/>
    <xf numFmtId="0" fontId="11" fillId="4" borderId="1" xfId="3" applyFont="1" applyFill="1" applyBorder="1" applyAlignment="1">
      <alignment vertical="center"/>
    </xf>
    <xf numFmtId="0" fontId="11" fillId="4" borderId="1" xfId="3" applyFont="1" applyFill="1" applyBorder="1" applyAlignment="1">
      <alignment horizontal="center" vertical="center" wrapText="1"/>
    </xf>
    <xf numFmtId="0" fontId="9" fillId="4" borderId="0" xfId="3" applyFont="1" applyFill="1" applyBorder="1" applyAlignment="1">
      <alignment horizontal="center"/>
    </xf>
    <xf numFmtId="0" fontId="11" fillId="4" borderId="1" xfId="3" applyFont="1" applyFill="1" applyBorder="1" applyAlignment="1">
      <alignment horizontal="center" vertical="center"/>
    </xf>
    <xf numFmtId="168" fontId="9" fillId="4" borderId="0" xfId="3" applyNumberFormat="1" applyFont="1" applyFill="1" applyBorder="1" applyAlignment="1"/>
    <xf numFmtId="164" fontId="11" fillId="4" borderId="1" xfId="1" applyNumberFormat="1" applyFont="1" applyFill="1" applyBorder="1" applyAlignment="1">
      <alignment horizontal="center" vertical="center" wrapText="1"/>
    </xf>
    <xf numFmtId="42" fontId="9" fillId="4" borderId="18" xfId="1" applyNumberFormat="1" applyFont="1" applyFill="1" applyBorder="1"/>
    <xf numFmtId="164" fontId="9" fillId="4" borderId="0" xfId="3" applyNumberFormat="1" applyFont="1" applyFill="1" applyBorder="1" applyAlignment="1"/>
    <xf numFmtId="164" fontId="9" fillId="4" borderId="0" xfId="0" applyNumberFormat="1" applyFont="1" applyFill="1" applyBorder="1"/>
    <xf numFmtId="168" fontId="9" fillId="4" borderId="3" xfId="3" applyNumberFormat="1" applyFont="1" applyFill="1" applyBorder="1" applyAlignment="1"/>
    <xf numFmtId="0" fontId="9" fillId="4" borderId="12" xfId="0" applyFont="1" applyFill="1" applyBorder="1" applyAlignment="1"/>
    <xf numFmtId="0" fontId="8" fillId="3" borderId="0" xfId="0" applyFont="1" applyFill="1" applyBorder="1" applyAlignment="1">
      <alignment horizontal="center"/>
    </xf>
    <xf numFmtId="0" fontId="16" fillId="0" borderId="0" xfId="0" applyFont="1"/>
    <xf numFmtId="0" fontId="12" fillId="0" borderId="0" xfId="0" applyFont="1"/>
    <xf numFmtId="0" fontId="15" fillId="0" borderId="0" xfId="0" applyFont="1" applyFill="1" applyAlignment="1">
      <alignment horizontal="center"/>
    </xf>
    <xf numFmtId="0" fontId="0" fillId="4" borderId="13" xfId="0" applyFill="1" applyBorder="1" applyAlignment="1"/>
    <xf numFmtId="0" fontId="0" fillId="4" borderId="11" xfId="0" applyFill="1" applyBorder="1" applyAlignment="1"/>
    <xf numFmtId="0" fontId="9" fillId="4" borderId="38" xfId="0" applyFont="1" applyFill="1" applyBorder="1" applyAlignment="1">
      <alignment horizontal="left" vertical="center" indent="1"/>
    </xf>
    <xf numFmtId="0" fontId="9" fillId="4" borderId="12" xfId="0" applyFont="1" applyFill="1" applyBorder="1" applyAlignment="1">
      <alignment wrapText="1"/>
    </xf>
    <xf numFmtId="0" fontId="9" fillId="4" borderId="12" xfId="0" applyFont="1" applyFill="1" applyBorder="1" applyAlignment="1">
      <alignment wrapText="1"/>
    </xf>
    <xf numFmtId="0" fontId="9" fillId="4" borderId="13" xfId="0" applyFont="1" applyFill="1" applyBorder="1" applyAlignment="1">
      <alignment wrapText="1"/>
    </xf>
    <xf numFmtId="0" fontId="9" fillId="4" borderId="11" xfId="0" applyFont="1" applyFill="1" applyBorder="1" applyAlignment="1">
      <alignment wrapText="1"/>
    </xf>
    <xf numFmtId="0" fontId="9" fillId="4" borderId="42" xfId="0" applyFont="1" applyFill="1" applyBorder="1" applyAlignment="1"/>
    <xf numFmtId="0" fontId="9" fillId="4" borderId="47" xfId="0" applyFont="1" applyFill="1" applyBorder="1" applyAlignment="1">
      <alignment horizontal="center"/>
    </xf>
    <xf numFmtId="0" fontId="9" fillId="4" borderId="45" xfId="0" applyFont="1" applyFill="1" applyBorder="1" applyAlignment="1"/>
    <xf numFmtId="0" fontId="9" fillId="4" borderId="45" xfId="0" applyNumberFormat="1" applyFont="1" applyFill="1" applyBorder="1" applyAlignment="1">
      <alignment horizontal="center"/>
    </xf>
    <xf numFmtId="165" fontId="9" fillId="4" borderId="48" xfId="1" applyNumberFormat="1" applyFont="1" applyFill="1" applyBorder="1"/>
    <xf numFmtId="0" fontId="0" fillId="4" borderId="46" xfId="0" applyFill="1" applyBorder="1" applyAlignment="1"/>
    <xf numFmtId="0" fontId="0" fillId="4" borderId="47" xfId="0" applyFill="1" applyBorder="1" applyAlignment="1"/>
    <xf numFmtId="0" fontId="0" fillId="4" borderId="43" xfId="0" applyFill="1" applyBorder="1" applyAlignment="1"/>
    <xf numFmtId="0" fontId="0" fillId="4" borderId="44" xfId="0" applyFill="1" applyBorder="1" applyAlignment="1"/>
    <xf numFmtId="172" fontId="9" fillId="4" borderId="0" xfId="4" applyNumberFormat="1" applyFont="1" applyFill="1" applyBorder="1"/>
    <xf numFmtId="0" fontId="9" fillId="4" borderId="49" xfId="0" applyFont="1" applyFill="1" applyBorder="1" applyAlignment="1">
      <alignment horizontal="left" vertical="center" indent="1"/>
    </xf>
    <xf numFmtId="0" fontId="9" fillId="4" borderId="0" xfId="0" applyFont="1" applyFill="1"/>
    <xf numFmtId="0" fontId="11" fillId="5" borderId="0" xfId="0" applyFont="1" applyFill="1" applyAlignment="1">
      <alignment horizontal="center"/>
    </xf>
    <xf numFmtId="0" fontId="11" fillId="4" borderId="0" xfId="3" applyFont="1" applyFill="1" applyBorder="1" applyAlignment="1"/>
    <xf numFmtId="0" fontId="9" fillId="4" borderId="0" xfId="3" applyFont="1" applyFill="1" applyBorder="1" applyAlignment="1"/>
    <xf numFmtId="0" fontId="9" fillId="4" borderId="12" xfId="0" applyFont="1" applyFill="1" applyBorder="1" applyAlignment="1">
      <alignment wrapText="1"/>
    </xf>
    <xf numFmtId="0" fontId="9" fillId="4" borderId="13" xfId="0" applyFont="1" applyFill="1" applyBorder="1" applyAlignment="1">
      <alignment wrapText="1"/>
    </xf>
    <xf numFmtId="0" fontId="9" fillId="4" borderId="11" xfId="0" applyFont="1" applyFill="1" applyBorder="1" applyAlignment="1">
      <alignment wrapText="1"/>
    </xf>
    <xf numFmtId="0" fontId="9" fillId="4" borderId="12" xfId="0" applyFont="1" applyFill="1" applyBorder="1" applyAlignment="1"/>
    <xf numFmtId="0" fontId="8" fillId="3" borderId="0" xfId="0" applyFont="1" applyFill="1" applyBorder="1" applyAlignment="1">
      <alignment horizontal="center"/>
    </xf>
    <xf numFmtId="0" fontId="9" fillId="4" borderId="45" xfId="0" applyFont="1" applyFill="1" applyBorder="1" applyAlignment="1">
      <alignment wrapText="1"/>
    </xf>
    <xf numFmtId="0" fontId="9" fillId="0" borderId="0" xfId="0" applyFont="1"/>
    <xf numFmtId="0" fontId="15" fillId="0" borderId="0" xfId="0" applyFont="1" applyFill="1" applyAlignment="1">
      <alignment horizontal="center" vertical="center"/>
    </xf>
    <xf numFmtId="0" fontId="0" fillId="4" borderId="46" xfId="0" applyFill="1" applyBorder="1" applyAlignment="1">
      <alignment wrapText="1"/>
    </xf>
    <xf numFmtId="0" fontId="0" fillId="4" borderId="47" xfId="0" applyFill="1" applyBorder="1" applyAlignment="1">
      <alignment wrapText="1"/>
    </xf>
    <xf numFmtId="0" fontId="9" fillId="4" borderId="0" xfId="0" applyFont="1" applyFill="1" applyBorder="1" applyAlignment="1">
      <alignment horizontal="left" vertical="center" indent="1"/>
    </xf>
    <xf numFmtId="0" fontId="9" fillId="4" borderId="46" xfId="0" applyFont="1" applyFill="1" applyBorder="1" applyAlignment="1">
      <alignment wrapText="1"/>
    </xf>
    <xf numFmtId="0" fontId="9" fillId="4" borderId="47" xfId="0" applyFont="1" applyFill="1" applyBorder="1" applyAlignment="1">
      <alignment wrapText="1"/>
    </xf>
    <xf numFmtId="172" fontId="9" fillId="4" borderId="0" xfId="1" applyNumberFormat="1" applyFont="1" applyFill="1" applyBorder="1"/>
    <xf numFmtId="164" fontId="9" fillId="4" borderId="18" xfId="1" applyNumberFormat="1" applyFont="1" applyFill="1" applyBorder="1"/>
    <xf numFmtId="0" fontId="9" fillId="4" borderId="0" xfId="6" applyFont="1" applyFill="1" applyBorder="1" applyAlignment="1">
      <alignment horizontal="right"/>
    </xf>
    <xf numFmtId="0" fontId="11" fillId="4" borderId="0" xfId="6" applyFont="1" applyFill="1" applyBorder="1" applyAlignment="1">
      <alignment horizontal="center"/>
    </xf>
    <xf numFmtId="0" fontId="11" fillId="4" borderId="50" xfId="6" applyFont="1" applyFill="1" applyBorder="1" applyAlignment="1">
      <alignment horizontal="center"/>
    </xf>
    <xf numFmtId="0" fontId="9" fillId="4" borderId="0" xfId="6" applyFont="1" applyFill="1" applyBorder="1"/>
    <xf numFmtId="0" fontId="9" fillId="4" borderId="0" xfId="6" applyFont="1" applyFill="1" applyAlignment="1">
      <alignment horizontal="left"/>
    </xf>
    <xf numFmtId="173" fontId="9" fillId="4" borderId="21" xfId="8" applyNumberFormat="1" applyFont="1" applyFill="1" applyBorder="1"/>
    <xf numFmtId="0" fontId="9" fillId="4" borderId="0" xfId="6" applyFont="1" applyFill="1" applyAlignment="1">
      <alignment horizontal="right"/>
    </xf>
    <xf numFmtId="0" fontId="9" fillId="4" borderId="0" xfId="6" applyNumberFormat="1" applyFont="1" applyFill="1" applyAlignment="1">
      <alignment horizontal="left"/>
    </xf>
    <xf numFmtId="0" fontId="9" fillId="4" borderId="0" xfId="6" applyFont="1" applyFill="1"/>
    <xf numFmtId="0" fontId="9" fillId="4" borderId="0" xfId="6" applyNumberFormat="1" applyFont="1" applyFill="1" applyAlignment="1">
      <alignment horizontal="right"/>
    </xf>
    <xf numFmtId="167" fontId="9" fillId="4" borderId="21" xfId="8" applyNumberFormat="1" applyFont="1" applyFill="1" applyBorder="1"/>
    <xf numFmtId="173" fontId="9" fillId="4" borderId="18" xfId="8" applyNumberFormat="1" applyFont="1" applyFill="1" applyBorder="1" applyAlignment="1">
      <alignment vertical="center"/>
    </xf>
    <xf numFmtId="0" fontId="9" fillId="0" borderId="0" xfId="0" applyFont="1" applyFill="1"/>
    <xf numFmtId="172" fontId="9" fillId="0" borderId="0" xfId="8" applyNumberFormat="1" applyFont="1" applyFill="1" applyBorder="1"/>
    <xf numFmtId="173" fontId="9" fillId="0" borderId="0" xfId="8" applyNumberFormat="1" applyFont="1" applyFill="1" applyBorder="1" applyAlignment="1">
      <alignment vertical="center"/>
    </xf>
    <xf numFmtId="0" fontId="9" fillId="0" borderId="0" xfId="6" applyFont="1" applyFill="1" applyBorder="1"/>
    <xf numFmtId="167" fontId="9" fillId="4" borderId="23" xfId="8" applyNumberFormat="1" applyFont="1" applyFill="1" applyBorder="1" applyAlignment="1">
      <alignment vertical="center"/>
    </xf>
    <xf numFmtId="167" fontId="9" fillId="4" borderId="4" xfId="8" applyNumberFormat="1" applyFont="1" applyFill="1" applyBorder="1" applyAlignment="1">
      <alignment vertical="center"/>
    </xf>
    <xf numFmtId="0" fontId="9" fillId="4" borderId="0" xfId="0" applyFont="1" applyFill="1" applyAlignment="1"/>
    <xf numFmtId="167" fontId="9" fillId="4" borderId="0" xfId="0" applyNumberFormat="1" applyFont="1" applyFill="1" applyAlignment="1">
      <alignment horizontal="center"/>
    </xf>
    <xf numFmtId="0" fontId="9" fillId="0" borderId="0" xfId="0" applyFont="1" applyFill="1" applyAlignment="1">
      <alignment horizontal="center"/>
    </xf>
    <xf numFmtId="0" fontId="9" fillId="0" borderId="0" xfId="0" applyFont="1" applyFill="1" applyAlignment="1"/>
    <xf numFmtId="167" fontId="9" fillId="0" borderId="0" xfId="0" applyNumberFormat="1" applyFont="1" applyFill="1" applyAlignment="1">
      <alignment horizontal="center"/>
    </xf>
    <xf numFmtId="0" fontId="19" fillId="0" borderId="0" xfId="0" applyFont="1" applyFill="1" applyAlignment="1">
      <alignment horizontal="center"/>
    </xf>
    <xf numFmtId="0" fontId="0" fillId="0" borderId="0" xfId="0" applyFill="1"/>
    <xf numFmtId="0" fontId="9" fillId="0" borderId="0" xfId="0" applyFont="1" applyAlignment="1">
      <alignment wrapText="1"/>
    </xf>
    <xf numFmtId="0" fontId="0" fillId="0" borderId="0" xfId="0" applyAlignment="1">
      <alignment wrapText="1"/>
    </xf>
    <xf numFmtId="173" fontId="9" fillId="4" borderId="0" xfId="0" applyNumberFormat="1" applyFont="1" applyFill="1" applyAlignment="1">
      <alignment horizontal="right"/>
    </xf>
    <xf numFmtId="167" fontId="9" fillId="4" borderId="0" xfId="0" applyNumberFormat="1" applyFont="1" applyFill="1" applyAlignment="1">
      <alignment horizontal="right"/>
    </xf>
    <xf numFmtId="42" fontId="9" fillId="4" borderId="3" xfId="0" applyNumberFormat="1" applyFont="1" applyFill="1" applyBorder="1" applyAlignment="1">
      <alignment horizontal="right"/>
    </xf>
    <xf numFmtId="49" fontId="9" fillId="4" borderId="52" xfId="0" applyNumberFormat="1" applyFont="1" applyFill="1" applyBorder="1" applyAlignment="1">
      <alignment horizontal="center"/>
    </xf>
    <xf numFmtId="165" fontId="9" fillId="4" borderId="54" xfId="0" applyNumberFormat="1" applyFont="1" applyFill="1" applyBorder="1"/>
    <xf numFmtId="0" fontId="9" fillId="4" borderId="53" xfId="0" applyFont="1" applyFill="1" applyBorder="1" applyAlignment="1">
      <alignment horizontal="center"/>
    </xf>
    <xf numFmtId="42" fontId="9" fillId="4" borderId="0" xfId="1" applyNumberFormat="1" applyFont="1" applyFill="1" applyBorder="1" applyAlignment="1">
      <alignment horizontal="center"/>
    </xf>
    <xf numFmtId="0" fontId="9" fillId="4" borderId="0" xfId="0" applyFont="1" applyFill="1" applyAlignment="1">
      <alignment horizontal="left"/>
    </xf>
    <xf numFmtId="0" fontId="9" fillId="4" borderId="0" xfId="0" applyFont="1" applyFill="1" applyAlignment="1">
      <alignment horizontal="left" vertical="top" wrapText="1"/>
    </xf>
    <xf numFmtId="0" fontId="9" fillId="4" borderId="0" xfId="0" applyFont="1" applyFill="1"/>
    <xf numFmtId="0" fontId="11" fillId="5" borderId="0" xfId="0" applyFont="1" applyFill="1" applyAlignment="1">
      <alignment horizontal="center"/>
    </xf>
    <xf numFmtId="0" fontId="11" fillId="4" borderId="0" xfId="3" applyFont="1" applyFill="1" applyBorder="1" applyAlignment="1"/>
    <xf numFmtId="0" fontId="11" fillId="4" borderId="0" xfId="0" applyFont="1" applyFill="1" applyAlignment="1">
      <alignment horizontal="center"/>
    </xf>
    <xf numFmtId="0" fontId="9" fillId="4" borderId="0" xfId="3" applyFont="1" applyFill="1" applyBorder="1" applyAlignment="1"/>
    <xf numFmtId="0" fontId="8" fillId="3" borderId="0" xfId="0" applyFont="1" applyFill="1" applyBorder="1" applyAlignment="1">
      <alignment horizontal="center"/>
    </xf>
    <xf numFmtId="0" fontId="9" fillId="4" borderId="1" xfId="0" applyFont="1" applyFill="1" applyBorder="1" applyAlignment="1">
      <alignment horizontal="center"/>
    </xf>
    <xf numFmtId="0" fontId="9" fillId="4" borderId="0" xfId="0" applyFont="1" applyFill="1" applyAlignment="1">
      <alignment horizontal="center"/>
    </xf>
    <xf numFmtId="0" fontId="9" fillId="0" borderId="0" xfId="0" applyFont="1"/>
    <xf numFmtId="0" fontId="15" fillId="0" borderId="0" xfId="0" applyFont="1" applyFill="1" applyAlignment="1">
      <alignment horizontal="center" vertical="center"/>
    </xf>
    <xf numFmtId="3" fontId="9" fillId="4" borderId="29" xfId="0" applyNumberFormat="1" applyFont="1" applyFill="1" applyBorder="1" applyAlignment="1">
      <alignment horizontal="center"/>
    </xf>
    <xf numFmtId="0" fontId="0" fillId="0" borderId="0" xfId="0" applyFill="1" applyBorder="1"/>
    <xf numFmtId="173" fontId="9" fillId="0" borderId="0" xfId="0" applyNumberFormat="1" applyFont="1" applyFill="1" applyAlignment="1">
      <alignment horizontal="right"/>
    </xf>
    <xf numFmtId="3" fontId="9" fillId="4" borderId="53" xfId="0" applyNumberFormat="1" applyFont="1" applyFill="1" applyBorder="1" applyAlignment="1">
      <alignment horizontal="center"/>
    </xf>
    <xf numFmtId="165" fontId="11" fillId="4" borderId="55" xfId="0" applyNumberFormat="1" applyFont="1" applyFill="1" applyBorder="1"/>
    <xf numFmtId="0" fontId="11" fillId="4" borderId="55" xfId="0" applyFont="1" applyFill="1" applyBorder="1" applyAlignment="1">
      <alignment horizontal="center"/>
    </xf>
    <xf numFmtId="0" fontId="9" fillId="4" borderId="38" xfId="0" applyFont="1" applyFill="1" applyBorder="1" applyAlignment="1">
      <alignment horizontal="left" vertical="center" indent="1"/>
    </xf>
    <xf numFmtId="0" fontId="9" fillId="4" borderId="61" xfId="0" applyFont="1" applyFill="1" applyBorder="1" applyAlignment="1"/>
    <xf numFmtId="0" fontId="9" fillId="4" borderId="62" xfId="0" applyFont="1" applyFill="1" applyBorder="1" applyAlignment="1"/>
    <xf numFmtId="0" fontId="9" fillId="4" borderId="63" xfId="0" applyFont="1" applyFill="1" applyBorder="1" applyAlignment="1"/>
    <xf numFmtId="10" fontId="9" fillId="4" borderId="0" xfId="0" applyNumberFormat="1" applyFont="1" applyFill="1"/>
    <xf numFmtId="9" fontId="9" fillId="4" borderId="0" xfId="0" applyNumberFormat="1" applyFont="1" applyFill="1" applyAlignment="1">
      <alignment horizontal="right"/>
    </xf>
    <xf numFmtId="164" fontId="9" fillId="4" borderId="1" xfId="1" applyNumberFormat="1" applyFont="1" applyFill="1" applyBorder="1" applyAlignment="1">
      <alignment horizontal="center"/>
    </xf>
    <xf numFmtId="164" fontId="9" fillId="4" borderId="0" xfId="1" applyNumberFormat="1" applyFont="1" applyFill="1" applyBorder="1" applyAlignment="1">
      <alignment horizontal="center"/>
    </xf>
    <xf numFmtId="173" fontId="9" fillId="4" borderId="0" xfId="0" applyNumberFormat="1" applyFont="1" applyFill="1"/>
    <xf numFmtId="42" fontId="9" fillId="4" borderId="2" xfId="0" applyNumberFormat="1" applyFont="1" applyFill="1" applyBorder="1"/>
    <xf numFmtId="0" fontId="9" fillId="4" borderId="0" xfId="0" applyFont="1" applyFill="1" applyAlignment="1">
      <alignment horizontal="center" vertical="top" wrapText="1"/>
    </xf>
    <xf numFmtId="172" fontId="9" fillId="4" borderId="0" xfId="0" applyNumberFormat="1" applyFont="1" applyFill="1" applyAlignment="1">
      <alignment horizontal="center"/>
    </xf>
    <xf numFmtId="0" fontId="9" fillId="0" borderId="0" xfId="0" applyFont="1" applyFill="1" applyAlignment="1">
      <alignment horizontal="left" wrapText="1"/>
    </xf>
    <xf numFmtId="173" fontId="9" fillId="4" borderId="0" xfId="0" applyNumberFormat="1" applyFont="1" applyFill="1" applyAlignment="1">
      <alignment horizontal="center"/>
    </xf>
    <xf numFmtId="166" fontId="9" fillId="4" borderId="1" xfId="4" applyNumberFormat="1" applyFont="1" applyFill="1" applyBorder="1"/>
    <xf numFmtId="0" fontId="5" fillId="0" borderId="0" xfId="9"/>
    <xf numFmtId="0" fontId="5" fillId="4" borderId="0" xfId="9" applyFill="1" applyAlignment="1">
      <alignment horizontal="center"/>
    </xf>
    <xf numFmtId="0" fontId="5" fillId="4" borderId="0" xfId="9" applyFont="1" applyFill="1"/>
    <xf numFmtId="0" fontId="9" fillId="4" borderId="0" xfId="9" applyFont="1" applyFill="1"/>
    <xf numFmtId="0" fontId="5" fillId="4" borderId="0" xfId="9" applyFont="1" applyFill="1" applyAlignment="1">
      <alignment wrapText="1"/>
    </xf>
    <xf numFmtId="0" fontId="5" fillId="4" borderId="0" xfId="9" applyFill="1"/>
    <xf numFmtId="0" fontId="9" fillId="4" borderId="0" xfId="0" applyFont="1" applyFill="1"/>
    <xf numFmtId="0" fontId="9" fillId="4" borderId="0" xfId="3" applyFont="1" applyFill="1" applyBorder="1" applyAlignment="1"/>
    <xf numFmtId="0" fontId="9" fillId="4" borderId="1" xfId="0" applyFont="1" applyFill="1" applyBorder="1" applyAlignment="1">
      <alignment horizontal="center"/>
    </xf>
    <xf numFmtId="0" fontId="9" fillId="4" borderId="0" xfId="0" applyFont="1" applyFill="1" applyAlignment="1">
      <alignment horizontal="center"/>
    </xf>
    <xf numFmtId="0" fontId="9" fillId="4" borderId="0" xfId="0" applyFont="1" applyFill="1" applyBorder="1" applyAlignment="1">
      <alignment horizontal="center"/>
    </xf>
    <xf numFmtId="0" fontId="21" fillId="0" borderId="0" xfId="0" applyFont="1"/>
    <xf numFmtId="0" fontId="11" fillId="2" borderId="0" xfId="0" applyFont="1" applyFill="1"/>
    <xf numFmtId="0" fontId="11" fillId="0" borderId="0" xfId="0" applyFont="1" applyFill="1" applyBorder="1" applyAlignment="1">
      <alignment horizontal="center"/>
    </xf>
    <xf numFmtId="0" fontId="9" fillId="0" borderId="0" xfId="0" applyFont="1" applyFill="1" applyBorder="1" applyAlignment="1">
      <alignment horizontal="left" vertical="top" wrapText="1"/>
    </xf>
    <xf numFmtId="0" fontId="9" fillId="4" borderId="21" xfId="0" applyFont="1" applyFill="1" applyBorder="1"/>
    <xf numFmtId="0" fontId="13" fillId="0" borderId="0" xfId="0" applyFont="1" applyFill="1" applyBorder="1" applyAlignment="1">
      <alignment horizontal="left"/>
    </xf>
    <xf numFmtId="165" fontId="9" fillId="2" borderId="0" xfId="0" applyNumberFormat="1" applyFont="1" applyFill="1"/>
    <xf numFmtId="0" fontId="9" fillId="4" borderId="0" xfId="0" applyFont="1" applyFill="1"/>
    <xf numFmtId="0" fontId="11" fillId="4" borderId="0" xfId="3" applyFont="1" applyFill="1" applyBorder="1" applyAlignment="1"/>
    <xf numFmtId="0" fontId="9" fillId="4" borderId="0" xfId="0" applyFont="1" applyFill="1" applyAlignment="1">
      <alignment horizontal="center"/>
    </xf>
    <xf numFmtId="3" fontId="9" fillId="4" borderId="0" xfId="0" applyNumberFormat="1" applyFont="1" applyFill="1" applyBorder="1" applyAlignment="1">
      <alignment horizontal="center"/>
    </xf>
    <xf numFmtId="0" fontId="9" fillId="4" borderId="0" xfId="0" applyFont="1" applyFill="1" applyBorder="1" applyAlignment="1">
      <alignment horizontal="center"/>
    </xf>
    <xf numFmtId="0" fontId="11" fillId="4" borderId="12" xfId="0" applyFont="1" applyFill="1" applyBorder="1" applyAlignment="1"/>
    <xf numFmtId="0" fontId="11" fillId="4" borderId="45" xfId="0" applyFont="1" applyFill="1" applyBorder="1" applyAlignment="1"/>
    <xf numFmtId="0" fontId="13" fillId="2" borderId="0" xfId="0" applyFont="1" applyFill="1"/>
    <xf numFmtId="0" fontId="11" fillId="0" borderId="0" xfId="6" applyFont="1" applyFill="1" applyBorder="1" applyAlignment="1">
      <alignment horizontal="left"/>
    </xf>
    <xf numFmtId="0" fontId="11" fillId="0" borderId="0" xfId="3" applyFont="1" applyFill="1" applyBorder="1" applyAlignment="1"/>
    <xf numFmtId="0" fontId="9" fillId="0" borderId="0" xfId="3" applyFont="1" applyFill="1" applyBorder="1" applyAlignment="1">
      <alignment horizontal="left"/>
    </xf>
    <xf numFmtId="0" fontId="11" fillId="0" borderId="0" xfId="3" applyFont="1" applyFill="1" applyBorder="1" applyAlignment="1">
      <alignment horizontal="center"/>
    </xf>
    <xf numFmtId="172" fontId="9" fillId="0" borderId="0" xfId="1" applyNumberFormat="1" applyFont="1" applyFill="1" applyBorder="1"/>
    <xf numFmtId="172" fontId="9" fillId="4" borderId="2" xfId="1" applyNumberFormat="1" applyFont="1" applyFill="1" applyBorder="1"/>
    <xf numFmtId="171" fontId="9" fillId="4" borderId="2" xfId="0" applyNumberFormat="1" applyFont="1" applyFill="1" applyBorder="1"/>
    <xf numFmtId="175" fontId="9" fillId="4" borderId="1" xfId="0" applyNumberFormat="1" applyFont="1" applyFill="1" applyBorder="1" applyAlignment="1">
      <alignment horizontal="center"/>
    </xf>
    <xf numFmtId="0" fontId="9" fillId="4" borderId="2" xfId="0" applyFont="1" applyFill="1" applyBorder="1" applyAlignment="1">
      <alignment horizontal="center"/>
    </xf>
    <xf numFmtId="0" fontId="13" fillId="0" borderId="0" xfId="0" applyFont="1" applyFill="1"/>
    <xf numFmtId="42" fontId="9" fillId="4" borderId="2" xfId="0" applyNumberFormat="1" applyFont="1" applyFill="1" applyBorder="1" applyAlignment="1">
      <alignment horizontal="right"/>
    </xf>
    <xf numFmtId="165" fontId="9" fillId="4" borderId="29" xfId="0" applyNumberFormat="1" applyFont="1" applyFill="1" applyBorder="1"/>
    <xf numFmtId="0" fontId="9" fillId="4" borderId="0" xfId="0" applyFont="1" applyFill="1" applyAlignment="1">
      <alignment horizontal="left" vertical="top" wrapText="1"/>
    </xf>
    <xf numFmtId="0" fontId="11" fillId="4" borderId="0" xfId="3" applyFont="1" applyFill="1" applyBorder="1" applyAlignment="1"/>
    <xf numFmtId="0" fontId="9" fillId="4" borderId="0" xfId="3" applyFont="1" applyFill="1" applyBorder="1" applyAlignment="1"/>
    <xf numFmtId="0" fontId="9" fillId="4" borderId="0" xfId="0" applyFont="1" applyFill="1" applyAlignment="1">
      <alignment horizontal="center"/>
    </xf>
    <xf numFmtId="0" fontId="9" fillId="4" borderId="0" xfId="0" applyFont="1" applyFill="1" applyAlignment="1">
      <alignment horizontal="left"/>
    </xf>
    <xf numFmtId="0" fontId="9" fillId="0" borderId="0" xfId="0" applyFont="1"/>
    <xf numFmtId="165" fontId="9" fillId="0" borderId="0" xfId="0" applyNumberFormat="1" applyFont="1"/>
    <xf numFmtId="167" fontId="9" fillId="4" borderId="64" xfId="8" applyNumberFormat="1" applyFont="1" applyFill="1" applyBorder="1" applyAlignment="1">
      <alignment vertical="center"/>
    </xf>
    <xf numFmtId="0" fontId="9" fillId="0" borderId="0" xfId="0" applyFont="1" applyFill="1" applyAlignment="1">
      <alignment horizontal="left"/>
    </xf>
    <xf numFmtId="42" fontId="9" fillId="0" borderId="0" xfId="0" applyNumberFormat="1" applyFont="1" applyFill="1" applyBorder="1"/>
    <xf numFmtId="9" fontId="9" fillId="0" borderId="0" xfId="0" applyNumberFormat="1" applyFont="1" applyFill="1" applyAlignment="1">
      <alignment horizontal="right"/>
    </xf>
    <xf numFmtId="0" fontId="11" fillId="0" borderId="0" xfId="0" applyFont="1" applyFill="1" applyAlignment="1">
      <alignment horizontal="left"/>
    </xf>
    <xf numFmtId="42" fontId="9" fillId="4" borderId="0" xfId="0" applyNumberFormat="1" applyFont="1" applyFill="1" applyAlignment="1">
      <alignment horizontal="center"/>
    </xf>
    <xf numFmtId="42" fontId="9" fillId="0" borderId="0" xfId="0" applyNumberFormat="1" applyFont="1" applyFill="1"/>
    <xf numFmtId="172" fontId="9" fillId="0" borderId="0" xfId="0" applyNumberFormat="1" applyFont="1" applyFill="1" applyAlignment="1">
      <alignment horizontal="right"/>
    </xf>
    <xf numFmtId="0" fontId="9" fillId="4" borderId="0" xfId="0" applyFont="1" applyFill="1" applyAlignment="1">
      <alignment horizontal="right"/>
    </xf>
    <xf numFmtId="42" fontId="11" fillId="0" borderId="0" xfId="0" applyNumberFormat="1" applyFont="1" applyFill="1" applyBorder="1"/>
    <xf numFmtId="0" fontId="11" fillId="0" borderId="0" xfId="0" applyFont="1" applyFill="1"/>
    <xf numFmtId="176" fontId="9" fillId="4" borderId="0" xfId="0" applyNumberFormat="1" applyFont="1" applyFill="1" applyAlignment="1">
      <alignment horizontal="center"/>
    </xf>
    <xf numFmtId="173" fontId="9" fillId="0" borderId="0" xfId="0" applyNumberFormat="1" applyFont="1" applyFill="1"/>
    <xf numFmtId="174" fontId="9" fillId="0" borderId="0" xfId="0" applyNumberFormat="1" applyFont="1" applyFill="1" applyAlignment="1">
      <alignment horizontal="right"/>
    </xf>
    <xf numFmtId="174" fontId="9" fillId="4" borderId="0" xfId="0" applyNumberFormat="1" applyFont="1" applyFill="1" applyAlignment="1"/>
    <xf numFmtId="42" fontId="9" fillId="4" borderId="0" xfId="0" applyNumberFormat="1" applyFont="1" applyFill="1" applyAlignment="1">
      <alignment horizontal="center" vertical="top" wrapText="1"/>
    </xf>
    <xf numFmtId="0" fontId="9" fillId="0" borderId="0" xfId="0" applyFont="1" applyFill="1" applyAlignment="1">
      <alignment horizontal="left" vertical="top" wrapText="1"/>
    </xf>
    <xf numFmtId="170" fontId="9" fillId="0" borderId="0" xfId="0" applyNumberFormat="1" applyFont="1" applyFill="1" applyBorder="1" applyAlignment="1">
      <alignment horizontal="center"/>
    </xf>
    <xf numFmtId="0" fontId="9" fillId="0" borderId="0" xfId="0" applyFont="1" applyFill="1" applyBorder="1" applyAlignment="1">
      <alignment wrapText="1"/>
    </xf>
    <xf numFmtId="0" fontId="0" fillId="0" borderId="0" xfId="0" applyFill="1" applyBorder="1" applyAlignment="1">
      <alignment wrapText="1"/>
    </xf>
    <xf numFmtId="0" fontId="9" fillId="0" borderId="0" xfId="0" applyNumberFormat="1" applyFont="1" applyFill="1" applyBorder="1" applyAlignment="1">
      <alignment horizontal="center"/>
    </xf>
    <xf numFmtId="165" fontId="9" fillId="0" borderId="0" xfId="1" applyNumberFormat="1" applyFont="1" applyFill="1" applyBorder="1"/>
    <xf numFmtId="165" fontId="9" fillId="4" borderId="0" xfId="0" applyNumberFormat="1" applyFont="1" applyFill="1" applyBorder="1"/>
    <xf numFmtId="165" fontId="9" fillId="4" borderId="51" xfId="0" applyNumberFormat="1" applyFont="1" applyFill="1" applyBorder="1"/>
    <xf numFmtId="0" fontId="9" fillId="4" borderId="51" xfId="0" applyFont="1" applyFill="1" applyBorder="1" applyAlignment="1">
      <alignment horizontal="center"/>
    </xf>
    <xf numFmtId="49" fontId="9" fillId="0" borderId="0" xfId="0" applyNumberFormat="1" applyFont="1" applyFill="1" applyBorder="1" applyAlignment="1">
      <alignment horizontal="center"/>
    </xf>
    <xf numFmtId="165" fontId="9" fillId="0" borderId="0" xfId="0" applyNumberFormat="1" applyFont="1" applyFill="1" applyBorder="1"/>
    <xf numFmtId="49" fontId="11" fillId="4" borderId="51" xfId="0" applyNumberFormat="1" applyFont="1" applyFill="1" applyBorder="1" applyAlignment="1">
      <alignment horizontal="center"/>
    </xf>
    <xf numFmtId="165" fontId="11" fillId="0" borderId="0" xfId="0" applyNumberFormat="1" applyFont="1" applyFill="1" applyBorder="1"/>
    <xf numFmtId="165" fontId="9" fillId="0" borderId="0" xfId="0" applyNumberFormat="1" applyFont="1" applyFill="1" applyBorder="1" applyAlignment="1">
      <alignment horizontal="center"/>
    </xf>
    <xf numFmtId="3" fontId="9" fillId="4" borderId="33" xfId="0" applyNumberFormat="1" applyFont="1" applyFill="1" applyBorder="1" applyAlignment="1">
      <alignment horizontal="center"/>
    </xf>
    <xf numFmtId="0" fontId="11" fillId="0" borderId="0" xfId="0" applyFont="1" applyFill="1" applyBorder="1"/>
    <xf numFmtId="165" fontId="11" fillId="4" borderId="27" xfId="0" applyNumberFormat="1" applyFont="1" applyFill="1" applyBorder="1"/>
    <xf numFmtId="0" fontId="4" fillId="0" borderId="0" xfId="10"/>
    <xf numFmtId="0" fontId="4" fillId="0" borderId="0" xfId="10" applyFont="1"/>
    <xf numFmtId="0" fontId="4" fillId="4" borderId="65" xfId="10" applyFont="1" applyFill="1" applyBorder="1"/>
    <xf numFmtId="0" fontId="4" fillId="4" borderId="0" xfId="10" applyFont="1" applyFill="1"/>
    <xf numFmtId="0" fontId="23" fillId="0" borderId="0" xfId="10" applyFont="1" applyBorder="1"/>
    <xf numFmtId="0" fontId="23" fillId="0" borderId="0" xfId="10" applyFont="1"/>
    <xf numFmtId="168" fontId="9" fillId="2" borderId="0" xfId="0" applyNumberFormat="1" applyFont="1" applyFill="1"/>
    <xf numFmtId="0" fontId="3" fillId="2" borderId="0" xfId="0" applyFont="1" applyFill="1"/>
    <xf numFmtId="0" fontId="11" fillId="0" borderId="0" xfId="0" applyFont="1" applyFill="1" applyBorder="1" applyAlignment="1">
      <alignment horizontal="left" vertical="top"/>
    </xf>
    <xf numFmtId="167" fontId="9" fillId="0" borderId="0" xfId="0" applyNumberFormat="1" applyFont="1"/>
    <xf numFmtId="0" fontId="9" fillId="4" borderId="45" xfId="0" applyFont="1" applyFill="1" applyBorder="1" applyAlignment="1">
      <alignment horizontal="left" indent="1"/>
    </xf>
    <xf numFmtId="0" fontId="9" fillId="4" borderId="12" xfId="0" applyFont="1" applyFill="1" applyBorder="1" applyAlignment="1">
      <alignment horizontal="left" indent="1"/>
    </xf>
    <xf numFmtId="0" fontId="9" fillId="0" borderId="0" xfId="0" applyFont="1"/>
    <xf numFmtId="175" fontId="9" fillId="4" borderId="2" xfId="0" applyNumberFormat="1" applyFont="1" applyFill="1" applyBorder="1" applyAlignment="1">
      <alignment horizontal="center"/>
    </xf>
    <xf numFmtId="175" fontId="9" fillId="4" borderId="0" xfId="0" applyNumberFormat="1" applyFont="1" applyFill="1" applyAlignment="1">
      <alignment horizontal="center"/>
    </xf>
    <xf numFmtId="0" fontId="8" fillId="3" borderId="0" xfId="0" applyFont="1" applyFill="1" applyBorder="1" applyAlignment="1">
      <alignment horizontal="center"/>
    </xf>
    <xf numFmtId="0" fontId="9" fillId="4" borderId="0" xfId="0" applyFont="1" applyFill="1" applyAlignment="1">
      <alignment horizontal="left" vertical="top" wrapText="1"/>
    </xf>
    <xf numFmtId="0" fontId="9" fillId="4" borderId="0" xfId="0" applyFont="1" applyFill="1"/>
    <xf numFmtId="0" fontId="11" fillId="4" borderId="0" xfId="3" applyFont="1" applyFill="1" applyBorder="1" applyAlignment="1"/>
    <xf numFmtId="0" fontId="9" fillId="4" borderId="0" xfId="3" applyFont="1" applyFill="1" applyBorder="1" applyAlignment="1"/>
    <xf numFmtId="0" fontId="9" fillId="4" borderId="45" xfId="0" applyFont="1" applyFill="1" applyBorder="1" applyAlignment="1">
      <alignment wrapText="1"/>
    </xf>
    <xf numFmtId="0" fontId="9" fillId="4" borderId="12" xfId="0" applyFont="1" applyFill="1" applyBorder="1" applyAlignment="1"/>
    <xf numFmtId="0" fontId="0" fillId="4" borderId="13" xfId="0" applyFill="1" applyBorder="1" applyAlignment="1"/>
    <xf numFmtId="0" fontId="0" fillId="4" borderId="11" xfId="0" applyFill="1" applyBorder="1" applyAlignment="1"/>
    <xf numFmtId="0" fontId="9" fillId="4" borderId="0" xfId="0" applyFont="1" applyFill="1" applyAlignment="1">
      <alignment horizontal="center"/>
    </xf>
    <xf numFmtId="0" fontId="9" fillId="0" borderId="0" xfId="0" applyFont="1"/>
    <xf numFmtId="0" fontId="9" fillId="4" borderId="16" xfId="0" applyFont="1" applyFill="1" applyBorder="1" applyAlignment="1">
      <alignment horizontal="center"/>
    </xf>
    <xf numFmtId="0" fontId="9" fillId="4" borderId="38" xfId="0" applyFont="1" applyFill="1" applyBorder="1" applyAlignment="1">
      <alignment horizontal="left" vertical="center" indent="1"/>
    </xf>
    <xf numFmtId="0" fontId="9" fillId="4" borderId="46" xfId="0" applyFont="1" applyFill="1" applyBorder="1" applyAlignment="1">
      <alignment wrapText="1"/>
    </xf>
    <xf numFmtId="0" fontId="9" fillId="4" borderId="47" xfId="0" applyFont="1" applyFill="1" applyBorder="1" applyAlignment="1">
      <alignment wrapText="1"/>
    </xf>
    <xf numFmtId="0" fontId="9" fillId="4" borderId="0" xfId="0" applyFont="1" applyFill="1" applyAlignment="1">
      <alignment horizontal="center" vertical="top" wrapText="1"/>
    </xf>
    <xf numFmtId="42" fontId="9" fillId="4" borderId="0" xfId="0" applyNumberFormat="1" applyFont="1" applyFill="1" applyAlignment="1">
      <alignment horizontal="center" vertical="top" wrapText="1"/>
    </xf>
    <xf numFmtId="0" fontId="24" fillId="0" borderId="0" xfId="0" applyFont="1"/>
    <xf numFmtId="0" fontId="9" fillId="4" borderId="17" xfId="0" applyFont="1" applyFill="1" applyBorder="1"/>
    <xf numFmtId="49" fontId="11" fillId="4" borderId="18" xfId="0" applyNumberFormat="1" applyFont="1" applyFill="1" applyBorder="1" applyAlignment="1">
      <alignment horizontal="center"/>
    </xf>
    <xf numFmtId="164" fontId="9" fillId="0" borderId="0" xfId="1" applyNumberFormat="1" applyFont="1" applyFill="1" applyBorder="1" applyAlignment="1">
      <alignment horizontal="center"/>
    </xf>
    <xf numFmtId="0" fontId="9" fillId="0" borderId="0" xfId="3" applyFont="1" applyFill="1" applyBorder="1" applyAlignment="1"/>
    <xf numFmtId="0" fontId="11" fillId="5" borderId="4" xfId="0" applyFont="1" applyFill="1" applyBorder="1" applyAlignment="1">
      <alignment horizontal="center" vertical="center"/>
    </xf>
    <xf numFmtId="0" fontId="21" fillId="0" borderId="0" xfId="0" applyFont="1" applyFill="1"/>
    <xf numFmtId="0" fontId="25" fillId="0" borderId="0" xfId="0" applyFont="1" applyFill="1"/>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xf>
    <xf numFmtId="0" fontId="9" fillId="4" borderId="0" xfId="3" applyFont="1" applyFill="1" applyBorder="1" applyAlignment="1"/>
    <xf numFmtId="0" fontId="11" fillId="5" borderId="4" xfId="0" applyFont="1" applyFill="1" applyBorder="1" applyAlignment="1">
      <alignment horizontal="center" vertical="center"/>
    </xf>
    <xf numFmtId="0" fontId="9" fillId="0" borderId="0" xfId="0" applyFont="1"/>
    <xf numFmtId="0" fontId="9" fillId="4" borderId="19" xfId="0" applyFont="1" applyFill="1" applyBorder="1"/>
    <xf numFmtId="0" fontId="9" fillId="4" borderId="38" xfId="0" applyFont="1" applyFill="1" applyBorder="1" applyAlignment="1">
      <alignment horizontal="left" vertical="center" indent="1"/>
    </xf>
    <xf numFmtId="0" fontId="9" fillId="4" borderId="0" xfId="0" applyFont="1" applyFill="1"/>
    <xf numFmtId="0" fontId="11" fillId="4" borderId="0" xfId="3" applyFont="1" applyFill="1" applyBorder="1" applyAlignment="1"/>
    <xf numFmtId="0" fontId="9" fillId="4" borderId="0" xfId="3" applyFont="1" applyFill="1" applyBorder="1" applyAlignment="1"/>
    <xf numFmtId="0" fontId="11" fillId="5" borderId="66" xfId="0" applyFont="1" applyFill="1" applyBorder="1" applyAlignment="1">
      <alignment horizontal="center" vertical="center"/>
    </xf>
    <xf numFmtId="0" fontId="16" fillId="5" borderId="66" xfId="0" applyFont="1" applyFill="1" applyBorder="1" applyAlignment="1">
      <alignment horizontal="center" vertical="center"/>
    </xf>
    <xf numFmtId="0" fontId="16" fillId="5" borderId="1" xfId="0" applyFont="1" applyFill="1" applyBorder="1" applyAlignment="1">
      <alignment horizontal="center" vertical="center"/>
    </xf>
    <xf numFmtId="177" fontId="9" fillId="4" borderId="0" xfId="0" applyNumberFormat="1" applyFont="1" applyFill="1"/>
    <xf numFmtId="0" fontId="8" fillId="3" borderId="0" xfId="0" applyFont="1" applyFill="1" applyBorder="1" applyAlignment="1">
      <alignment horizontal="center"/>
    </xf>
    <xf numFmtId="0" fontId="9" fillId="4" borderId="0" xfId="0" applyFont="1" applyFill="1"/>
    <xf numFmtId="0" fontId="9" fillId="4" borderId="0" xfId="0" applyFont="1" applyFill="1" applyAlignment="1">
      <alignment horizontal="left" vertical="top" wrapText="1"/>
    </xf>
    <xf numFmtId="0" fontId="11" fillId="4" borderId="0" xfId="3" applyFont="1" applyFill="1" applyBorder="1" applyAlignment="1"/>
    <xf numFmtId="0" fontId="9" fillId="4" borderId="0" xfId="3" applyFont="1" applyFill="1" applyBorder="1" applyAlignment="1"/>
    <xf numFmtId="0" fontId="9" fillId="4" borderId="12" xfId="0" applyFont="1" applyFill="1" applyBorder="1" applyAlignment="1"/>
    <xf numFmtId="0" fontId="9" fillId="4" borderId="45" xfId="0" applyFont="1" applyFill="1" applyBorder="1" applyAlignment="1">
      <alignment wrapText="1"/>
    </xf>
    <xf numFmtId="0" fontId="11" fillId="5" borderId="4" xfId="0" applyFont="1" applyFill="1" applyBorder="1" applyAlignment="1">
      <alignment horizontal="center" vertical="center"/>
    </xf>
    <xf numFmtId="0" fontId="0" fillId="4" borderId="13" xfId="0" applyFill="1" applyBorder="1" applyAlignment="1"/>
    <xf numFmtId="0" fontId="0" fillId="4" borderId="11" xfId="0" applyFill="1" applyBorder="1" applyAlignment="1"/>
    <xf numFmtId="0" fontId="9" fillId="4" borderId="0" xfId="0" applyFont="1" applyFill="1" applyAlignment="1">
      <alignment horizontal="center"/>
    </xf>
    <xf numFmtId="0" fontId="9" fillId="0" borderId="0" xfId="0" applyFont="1"/>
    <xf numFmtId="0" fontId="9" fillId="4" borderId="19" xfId="0" applyFont="1" applyFill="1" applyBorder="1"/>
    <xf numFmtId="0" fontId="9" fillId="4" borderId="16" xfId="0" applyFont="1" applyFill="1" applyBorder="1"/>
    <xf numFmtId="0" fontId="9" fillId="4" borderId="46" xfId="0" applyFont="1" applyFill="1" applyBorder="1" applyAlignment="1">
      <alignment wrapText="1"/>
    </xf>
    <xf numFmtId="0" fontId="9" fillId="4" borderId="47" xfId="0" applyFont="1" applyFill="1" applyBorder="1" applyAlignment="1">
      <alignment wrapText="1"/>
    </xf>
    <xf numFmtId="0" fontId="9" fillId="4" borderId="38" xfId="0" applyFont="1" applyFill="1" applyBorder="1" applyAlignment="1">
      <alignment horizontal="left" vertical="center" indent="1"/>
    </xf>
    <xf numFmtId="0" fontId="9" fillId="4" borderId="0" xfId="0" applyFont="1" applyFill="1" applyAlignment="1">
      <alignment horizontal="center" vertical="top" wrapText="1"/>
    </xf>
    <xf numFmtId="42" fontId="9" fillId="4" borderId="0" xfId="0" applyNumberFormat="1" applyFont="1" applyFill="1" applyAlignment="1">
      <alignment horizontal="center" vertical="top" wrapText="1"/>
    </xf>
    <xf numFmtId="0" fontId="9" fillId="4" borderId="27" xfId="0" applyNumberFormat="1" applyFont="1" applyFill="1" applyBorder="1" applyAlignment="1">
      <alignment horizontal="center"/>
    </xf>
    <xf numFmtId="165" fontId="9" fillId="4" borderId="67" xfId="1" applyNumberFormat="1" applyFont="1" applyFill="1" applyBorder="1"/>
    <xf numFmtId="0" fontId="9" fillId="4" borderId="68" xfId="0" applyFont="1" applyFill="1" applyBorder="1" applyAlignment="1">
      <alignment horizontal="center"/>
    </xf>
    <xf numFmtId="0" fontId="9" fillId="0" borderId="0" xfId="3" applyFont="1"/>
    <xf numFmtId="0" fontId="12" fillId="0" borderId="0" xfId="3"/>
    <xf numFmtId="0" fontId="10" fillId="2" borderId="0" xfId="3" applyFont="1" applyFill="1"/>
    <xf numFmtId="0" fontId="11" fillId="0" borderId="0" xfId="3" applyFont="1"/>
    <xf numFmtId="0" fontId="9" fillId="4" borderId="1" xfId="3" applyFont="1" applyFill="1" applyBorder="1"/>
    <xf numFmtId="0" fontId="9" fillId="4" borderId="19" xfId="3" applyFont="1" applyFill="1" applyBorder="1"/>
    <xf numFmtId="0" fontId="9" fillId="4" borderId="16" xfId="3" applyFont="1" applyFill="1" applyBorder="1" applyAlignment="1">
      <alignment horizontal="center"/>
    </xf>
    <xf numFmtId="0" fontId="9" fillId="4" borderId="16" xfId="3" applyFont="1" applyFill="1" applyBorder="1"/>
    <xf numFmtId="0" fontId="11" fillId="4" borderId="17" xfId="3" applyFont="1" applyFill="1" applyBorder="1" applyAlignment="1">
      <alignment horizontal="center"/>
    </xf>
    <xf numFmtId="0" fontId="11" fillId="4" borderId="16" xfId="3" applyFont="1" applyFill="1" applyBorder="1" applyAlignment="1">
      <alignment horizontal="center"/>
    </xf>
    <xf numFmtId="0" fontId="11" fillId="4" borderId="19" xfId="3" applyFont="1" applyFill="1" applyBorder="1" applyAlignment="1">
      <alignment horizontal="center"/>
    </xf>
    <xf numFmtId="0" fontId="9" fillId="4" borderId="25" xfId="3" applyFont="1" applyFill="1" applyBorder="1" applyAlignment="1">
      <alignment horizontal="center"/>
    </xf>
    <xf numFmtId="0" fontId="9" fillId="4" borderId="26" xfId="3" applyFont="1" applyFill="1" applyBorder="1" applyAlignment="1">
      <alignment horizontal="center"/>
    </xf>
    <xf numFmtId="165" fontId="9" fillId="4" borderId="27" xfId="3" applyNumberFormat="1" applyFont="1" applyFill="1" applyBorder="1"/>
    <xf numFmtId="0" fontId="9" fillId="4" borderId="27" xfId="3" applyFont="1" applyFill="1" applyBorder="1"/>
    <xf numFmtId="0" fontId="9" fillId="4" borderId="26" xfId="3" applyFont="1" applyFill="1" applyBorder="1"/>
    <xf numFmtId="49" fontId="9" fillId="4" borderId="0" xfId="3" applyNumberFormat="1" applyFont="1" applyFill="1" applyAlignment="1">
      <alignment horizontal="center"/>
    </xf>
    <xf numFmtId="0" fontId="9" fillId="4" borderId="22" xfId="3" applyFont="1" applyFill="1" applyBorder="1" applyAlignment="1">
      <alignment horizontal="center"/>
    </xf>
    <xf numFmtId="165" fontId="9" fillId="4" borderId="21" xfId="3" applyNumberFormat="1" applyFont="1" applyFill="1" applyBorder="1"/>
    <xf numFmtId="49" fontId="9" fillId="4" borderId="30" xfId="3" applyNumberFormat="1" applyFont="1" applyFill="1" applyBorder="1" applyAlignment="1">
      <alignment horizontal="center"/>
    </xf>
    <xf numFmtId="0" fontId="9" fillId="4" borderId="29" xfId="3" applyFont="1" applyFill="1" applyBorder="1" applyAlignment="1">
      <alignment horizontal="center"/>
    </xf>
    <xf numFmtId="165" fontId="9" fillId="4" borderId="31" xfId="3" applyNumberFormat="1" applyFont="1" applyFill="1" applyBorder="1"/>
    <xf numFmtId="0" fontId="12" fillId="0" borderId="0" xfId="3" applyBorder="1"/>
    <xf numFmtId="49" fontId="9" fillId="4" borderId="52" xfId="3" applyNumberFormat="1" applyFont="1" applyFill="1" applyBorder="1" applyAlignment="1">
      <alignment horizontal="center"/>
    </xf>
    <xf numFmtId="0" fontId="9" fillId="4" borderId="53" xfId="3" applyFont="1" applyFill="1" applyBorder="1" applyAlignment="1">
      <alignment horizontal="center"/>
    </xf>
    <xf numFmtId="165" fontId="9" fillId="4" borderId="54" xfId="3" applyNumberFormat="1" applyFont="1" applyFill="1" applyBorder="1"/>
    <xf numFmtId="49" fontId="9" fillId="4" borderId="36" xfId="3" applyNumberFormat="1" applyFont="1" applyFill="1" applyBorder="1" applyAlignment="1">
      <alignment horizontal="center"/>
    </xf>
    <xf numFmtId="0" fontId="9" fillId="4" borderId="33" xfId="3" applyFont="1" applyFill="1" applyBorder="1" applyAlignment="1">
      <alignment horizontal="center"/>
    </xf>
    <xf numFmtId="165" fontId="9" fillId="4" borderId="34" xfId="3" applyNumberFormat="1" applyFont="1" applyFill="1" applyBorder="1"/>
    <xf numFmtId="165" fontId="9" fillId="4" borderId="33" xfId="3" applyNumberFormat="1" applyFont="1" applyFill="1" applyBorder="1"/>
    <xf numFmtId="49" fontId="11" fillId="4" borderId="51" xfId="3" applyNumberFormat="1" applyFont="1" applyFill="1" applyBorder="1" applyAlignment="1">
      <alignment horizontal="center"/>
    </xf>
    <xf numFmtId="0" fontId="11" fillId="4" borderId="55" xfId="3" applyFont="1" applyFill="1" applyBorder="1" applyAlignment="1">
      <alignment horizontal="center"/>
    </xf>
    <xf numFmtId="165" fontId="9" fillId="4" borderId="51" xfId="3" applyNumberFormat="1" applyFont="1" applyFill="1" applyBorder="1"/>
    <xf numFmtId="165" fontId="11" fillId="4" borderId="55" xfId="3" applyNumberFormat="1" applyFont="1" applyFill="1" applyBorder="1"/>
    <xf numFmtId="0" fontId="9" fillId="4" borderId="51" xfId="3" applyFont="1" applyFill="1" applyBorder="1" applyAlignment="1">
      <alignment horizontal="center"/>
    </xf>
    <xf numFmtId="165" fontId="9" fillId="4" borderId="0" xfId="3" applyNumberFormat="1" applyFont="1" applyFill="1" applyBorder="1"/>
    <xf numFmtId="0" fontId="12" fillId="0" borderId="0" xfId="3" applyFill="1" applyBorder="1"/>
    <xf numFmtId="49" fontId="9" fillId="0" borderId="0" xfId="3" applyNumberFormat="1" applyFont="1" applyFill="1" applyBorder="1" applyAlignment="1">
      <alignment horizontal="center"/>
    </xf>
    <xf numFmtId="0" fontId="9" fillId="0" borderId="0" xfId="3" applyFont="1" applyFill="1" applyBorder="1" applyAlignment="1">
      <alignment horizontal="center"/>
    </xf>
    <xf numFmtId="165" fontId="9" fillId="0" borderId="0" xfId="3" applyNumberFormat="1" applyFont="1" applyFill="1" applyBorder="1"/>
    <xf numFmtId="0" fontId="9" fillId="0" borderId="0" xfId="3" applyFont="1" applyFill="1"/>
    <xf numFmtId="0" fontId="12" fillId="0" borderId="0" xfId="3" applyFill="1"/>
    <xf numFmtId="0" fontId="9" fillId="0" borderId="0" xfId="3" applyFont="1" applyBorder="1"/>
    <xf numFmtId="165" fontId="9" fillId="0" borderId="0" xfId="3" applyNumberFormat="1" applyFont="1"/>
    <xf numFmtId="0" fontId="9" fillId="4" borderId="0" xfId="3" applyFont="1" applyFill="1"/>
    <xf numFmtId="49" fontId="11" fillId="0" borderId="0" xfId="3" applyNumberFormat="1" applyFont="1" applyFill="1" applyBorder="1" applyAlignment="1">
      <alignment horizontal="center"/>
    </xf>
    <xf numFmtId="165" fontId="11" fillId="0" borderId="0" xfId="3" applyNumberFormat="1" applyFont="1" applyFill="1" applyBorder="1"/>
    <xf numFmtId="165" fontId="9" fillId="4" borderId="29" xfId="3" applyNumberFormat="1" applyFont="1" applyFill="1" applyBorder="1"/>
    <xf numFmtId="0" fontId="13" fillId="0" borderId="0" xfId="3" applyFont="1" applyFill="1"/>
    <xf numFmtId="0" fontId="9" fillId="7" borderId="0" xfId="3" applyFont="1" applyFill="1" applyBorder="1"/>
    <xf numFmtId="42" fontId="9" fillId="4" borderId="0" xfId="3" applyNumberFormat="1" applyFont="1" applyFill="1" applyBorder="1"/>
    <xf numFmtId="42" fontId="9" fillId="4" borderId="3" xfId="3" applyNumberFormat="1" applyFont="1" applyFill="1" applyBorder="1"/>
    <xf numFmtId="0" fontId="9" fillId="4" borderId="0" xfId="11" applyFont="1" applyFill="1" applyBorder="1" applyAlignment="1">
      <alignment horizontal="right"/>
    </xf>
    <xf numFmtId="0" fontId="11" fillId="4" borderId="0" xfId="11" applyFont="1" applyFill="1" applyBorder="1" applyAlignment="1">
      <alignment horizontal="center"/>
    </xf>
    <xf numFmtId="0" fontId="11" fillId="4" borderId="50" xfId="11" applyFont="1" applyFill="1" applyBorder="1" applyAlignment="1">
      <alignment horizontal="center"/>
    </xf>
    <xf numFmtId="0" fontId="9" fillId="4" borderId="0" xfId="11" applyFont="1" applyFill="1" applyBorder="1"/>
    <xf numFmtId="0" fontId="9" fillId="4" borderId="0" xfId="11" applyFont="1" applyFill="1" applyAlignment="1">
      <alignment horizontal="left"/>
    </xf>
    <xf numFmtId="167" fontId="9" fillId="4" borderId="23" xfId="12" applyNumberFormat="1" applyFont="1" applyFill="1" applyBorder="1" applyAlignment="1">
      <alignment vertical="center"/>
    </xf>
    <xf numFmtId="173" fontId="9" fillId="4" borderId="21" xfId="12" applyNumberFormat="1" applyFont="1" applyFill="1" applyBorder="1"/>
    <xf numFmtId="0" fontId="9" fillId="4" borderId="0" xfId="11" applyFont="1" applyFill="1" applyAlignment="1">
      <alignment horizontal="right"/>
    </xf>
    <xf numFmtId="0" fontId="9" fillId="4" borderId="0" xfId="11" applyNumberFormat="1" applyFont="1" applyFill="1" applyAlignment="1">
      <alignment horizontal="left"/>
    </xf>
    <xf numFmtId="167" fontId="9" fillId="4" borderId="21" xfId="12" applyNumberFormat="1" applyFont="1" applyFill="1" applyBorder="1"/>
    <xf numFmtId="0" fontId="9" fillId="4" borderId="0" xfId="11" applyNumberFormat="1" applyFont="1" applyFill="1" applyAlignment="1">
      <alignment horizontal="right"/>
    </xf>
    <xf numFmtId="167" fontId="9" fillId="4" borderId="4" xfId="12" applyNumberFormat="1" applyFont="1" applyFill="1" applyBorder="1" applyAlignment="1">
      <alignment vertical="center"/>
    </xf>
    <xf numFmtId="173" fontId="9" fillId="4" borderId="18" xfId="12" applyNumberFormat="1" applyFont="1" applyFill="1" applyBorder="1" applyAlignment="1">
      <alignment vertical="center"/>
    </xf>
    <xf numFmtId="0" fontId="8" fillId="3" borderId="0" xfId="0" applyFont="1" applyFill="1" applyBorder="1" applyAlignment="1">
      <alignment horizontal="center"/>
    </xf>
    <xf numFmtId="0" fontId="0" fillId="4" borderId="13" xfId="0" applyFill="1" applyBorder="1" applyAlignment="1"/>
    <xf numFmtId="0" fontId="0" fillId="4" borderId="11" xfId="0" applyFill="1" applyBorder="1" applyAlignment="1"/>
    <xf numFmtId="0" fontId="9" fillId="4" borderId="38" xfId="0" applyFont="1" applyFill="1" applyBorder="1" applyAlignment="1">
      <alignment horizontal="left" vertical="center" indent="1"/>
    </xf>
    <xf numFmtId="0" fontId="11" fillId="4" borderId="0" xfId="3" applyFont="1" applyFill="1" applyBorder="1" applyAlignment="1"/>
    <xf numFmtId="0" fontId="11" fillId="4" borderId="1" xfId="6" applyFont="1" applyFill="1" applyBorder="1" applyAlignment="1">
      <alignment horizontal="center"/>
    </xf>
    <xf numFmtId="0" fontId="11" fillId="4" borderId="1" xfId="11" applyFont="1" applyFill="1" applyBorder="1" applyAlignment="1">
      <alignment horizontal="center"/>
    </xf>
    <xf numFmtId="0" fontId="10" fillId="0" borderId="0" xfId="0" applyFont="1"/>
    <xf numFmtId="0" fontId="10" fillId="2" borderId="0" xfId="0" applyFont="1" applyFill="1"/>
    <xf numFmtId="0" fontId="9" fillId="4" borderId="0" xfId="0" applyFont="1" applyFill="1"/>
    <xf numFmtId="0" fontId="9" fillId="4" borderId="1" xfId="0" applyFont="1" applyFill="1" applyBorder="1" applyAlignment="1">
      <alignment horizontal="center"/>
    </xf>
    <xf numFmtId="0" fontId="9" fillId="0" borderId="0" xfId="0" applyFont="1"/>
    <xf numFmtId="0" fontId="15" fillId="0" borderId="0" xfId="0" applyFont="1" applyFill="1" applyAlignment="1">
      <alignment horizontal="center" vertical="center"/>
    </xf>
    <xf numFmtId="0" fontId="11" fillId="4" borderId="1" xfId="6" applyFont="1" applyFill="1" applyBorder="1" applyAlignment="1">
      <alignment horizontal="right"/>
    </xf>
    <xf numFmtId="0" fontId="11" fillId="4" borderId="1" xfId="11" applyFont="1" applyFill="1" applyBorder="1" applyAlignment="1">
      <alignment horizontal="right"/>
    </xf>
    <xf numFmtId="0" fontId="1" fillId="4" borderId="0" xfId="9" applyFont="1" applyFill="1"/>
    <xf numFmtId="0" fontId="9" fillId="4" borderId="5" xfId="3" applyFont="1" applyFill="1" applyBorder="1"/>
    <xf numFmtId="0" fontId="9" fillId="4" borderId="1" xfId="3" applyFont="1" applyFill="1" applyBorder="1" applyAlignment="1">
      <alignment horizontal="center"/>
    </xf>
    <xf numFmtId="0" fontId="9" fillId="4" borderId="5" xfId="3" applyFont="1" applyFill="1" applyBorder="1" applyAlignment="1">
      <alignment horizontal="left"/>
    </xf>
    <xf numFmtId="0" fontId="9" fillId="4" borderId="4" xfId="0" applyFont="1" applyFill="1" applyBorder="1"/>
    <xf numFmtId="0" fontId="9" fillId="4" borderId="5" xfId="0" applyFont="1" applyFill="1" applyBorder="1" applyAlignment="1">
      <alignment horizontal="left"/>
    </xf>
    <xf numFmtId="0" fontId="9" fillId="4" borderId="28" xfId="0" applyFont="1" applyFill="1" applyBorder="1"/>
    <xf numFmtId="0" fontId="9" fillId="4" borderId="69" xfId="0" applyFont="1" applyFill="1" applyBorder="1"/>
    <xf numFmtId="0" fontId="9" fillId="4" borderId="70" xfId="0" applyFont="1" applyFill="1" applyBorder="1" applyAlignment="1">
      <alignment horizontal="center"/>
    </xf>
    <xf numFmtId="44" fontId="9" fillId="4" borderId="70" xfId="0" applyNumberFormat="1" applyFont="1" applyFill="1" applyBorder="1"/>
    <xf numFmtId="44" fontId="9" fillId="4" borderId="32" xfId="0" applyNumberFormat="1" applyFont="1" applyFill="1" applyBorder="1"/>
    <xf numFmtId="173" fontId="9" fillId="4" borderId="64" xfId="12" applyNumberFormat="1" applyFont="1" applyFill="1" applyBorder="1" applyAlignment="1">
      <alignment vertical="center"/>
    </xf>
    <xf numFmtId="0" fontId="11" fillId="0" borderId="0" xfId="0" applyFont="1" applyAlignment="1">
      <alignment horizontal="left"/>
    </xf>
    <xf numFmtId="0" fontId="15" fillId="6" borderId="0" xfId="0" applyFont="1" applyFill="1" applyAlignment="1">
      <alignment horizontal="center"/>
    </xf>
    <xf numFmtId="0" fontId="8" fillId="3" borderId="0" xfId="0" applyFont="1" applyFill="1" applyBorder="1" applyAlignment="1">
      <alignment horizontal="center"/>
    </xf>
    <xf numFmtId="0" fontId="20" fillId="4" borderId="0" xfId="9" applyFont="1" applyFill="1" applyAlignment="1">
      <alignment wrapText="1"/>
    </xf>
    <xf numFmtId="0" fontId="5" fillId="4" borderId="0" xfId="9" applyFill="1" applyAlignment="1">
      <alignment wrapText="1"/>
    </xf>
    <xf numFmtId="0" fontId="15" fillId="3" borderId="0" xfId="10" applyFont="1" applyFill="1" applyAlignment="1">
      <alignment horizontal="center"/>
    </xf>
    <xf numFmtId="0" fontId="9" fillId="4" borderId="0" xfId="0" applyFont="1" applyFill="1"/>
    <xf numFmtId="0" fontId="11" fillId="5" borderId="0" xfId="0" applyFont="1" applyFill="1" applyAlignment="1">
      <alignment horizontal="center"/>
    </xf>
    <xf numFmtId="0" fontId="9" fillId="4" borderId="0" xfId="0" applyFont="1" applyFill="1" applyAlignment="1">
      <alignment horizontal="left" vertical="top" wrapText="1"/>
    </xf>
    <xf numFmtId="0" fontId="11" fillId="4" borderId="1" xfId="0" applyFont="1" applyFill="1" applyBorder="1" applyAlignment="1">
      <alignment horizontal="center"/>
    </xf>
    <xf numFmtId="0" fontId="13" fillId="0" borderId="0" xfId="0" applyFont="1" applyFill="1" applyAlignment="1">
      <alignment horizontal="left" vertical="top" wrapText="1"/>
    </xf>
    <xf numFmtId="0" fontId="10" fillId="0" borderId="0" xfId="0" applyFont="1"/>
    <xf numFmtId="0" fontId="11" fillId="4" borderId="0" xfId="3" applyFont="1" applyFill="1" applyBorder="1" applyAlignment="1"/>
    <xf numFmtId="0" fontId="9" fillId="4" borderId="0" xfId="3" applyFont="1" applyFill="1" applyBorder="1" applyAlignment="1"/>
    <xf numFmtId="0" fontId="8" fillId="3" borderId="0" xfId="0" applyFont="1" applyFill="1" applyAlignment="1">
      <alignment horizontal="center"/>
    </xf>
    <xf numFmtId="0" fontId="9" fillId="4" borderId="18" xfId="0" applyFont="1" applyFill="1" applyBorder="1" applyAlignment="1">
      <alignment horizontal="left" vertical="top" wrapText="1"/>
    </xf>
    <xf numFmtId="0" fontId="11" fillId="4" borderId="0" xfId="0" applyFont="1" applyFill="1" applyAlignment="1">
      <alignment horizontal="center"/>
    </xf>
    <xf numFmtId="0" fontId="11" fillId="4" borderId="21" xfId="0" applyFont="1" applyFill="1" applyBorder="1" applyAlignment="1">
      <alignment horizontal="center"/>
    </xf>
    <xf numFmtId="0" fontId="11" fillId="4" borderId="0" xfId="0" applyFont="1" applyFill="1" applyBorder="1" applyAlignment="1">
      <alignment horizontal="center"/>
    </xf>
    <xf numFmtId="0" fontId="11" fillId="5" borderId="5" xfId="0" applyFont="1" applyFill="1" applyBorder="1" applyAlignment="1">
      <alignment horizontal="center" vertical="center"/>
    </xf>
    <xf numFmtId="0" fontId="0" fillId="5" borderId="1" xfId="0" applyFill="1" applyBorder="1" applyAlignment="1">
      <alignment horizontal="center" vertical="center"/>
    </xf>
    <xf numFmtId="0" fontId="0" fillId="5" borderId="4" xfId="0" applyFill="1" applyBorder="1" applyAlignment="1">
      <alignment horizontal="center" vertical="center"/>
    </xf>
    <xf numFmtId="0" fontId="9" fillId="4" borderId="9" xfId="0" applyFont="1" applyFill="1" applyBorder="1" applyAlignment="1"/>
    <xf numFmtId="0" fontId="0" fillId="0" borderId="8" xfId="0" applyBorder="1" applyAlignment="1"/>
    <xf numFmtId="0" fontId="0" fillId="0" borderId="7" xfId="0" applyBorder="1" applyAlignment="1"/>
    <xf numFmtId="0" fontId="10" fillId="2" borderId="0" xfId="0" applyFont="1" applyFill="1"/>
    <xf numFmtId="0" fontId="9" fillId="4" borderId="45" xfId="0" applyFont="1" applyFill="1" applyBorder="1" applyAlignment="1">
      <alignment wrapText="1"/>
    </xf>
    <xf numFmtId="0" fontId="0" fillId="0" borderId="46" xfId="0" applyBorder="1" applyAlignment="1">
      <alignment wrapText="1"/>
    </xf>
    <xf numFmtId="0" fontId="0" fillId="0" borderId="47" xfId="0" applyBorder="1" applyAlignment="1">
      <alignment wrapText="1"/>
    </xf>
    <xf numFmtId="0" fontId="9" fillId="4" borderId="12" xfId="0" applyFont="1" applyFill="1" applyBorder="1" applyAlignment="1"/>
    <xf numFmtId="0" fontId="0" fillId="0" borderId="13" xfId="0" applyBorder="1" applyAlignment="1"/>
    <xf numFmtId="0" fontId="0" fillId="0" borderId="11" xfId="0" applyBorder="1" applyAlignment="1"/>
    <xf numFmtId="0" fontId="9" fillId="4" borderId="42" xfId="0" applyFont="1" applyFill="1" applyBorder="1" applyAlignment="1"/>
    <xf numFmtId="0" fontId="9" fillId="4" borderId="43" xfId="0" applyFont="1" applyFill="1" applyBorder="1" applyAlignment="1"/>
    <xf numFmtId="0" fontId="9" fillId="4" borderId="44" xfId="0" applyFont="1" applyFill="1" applyBorder="1" applyAlignment="1"/>
    <xf numFmtId="0" fontId="9" fillId="4" borderId="39" xfId="0" applyFont="1" applyFill="1" applyBorder="1" applyAlignment="1">
      <alignment wrapText="1"/>
    </xf>
    <xf numFmtId="0" fontId="9" fillId="4" borderId="40" xfId="0" applyFont="1" applyFill="1" applyBorder="1" applyAlignment="1">
      <alignment wrapText="1"/>
    </xf>
    <xf numFmtId="0" fontId="9" fillId="4" borderId="41" xfId="0" applyFont="1" applyFill="1" applyBorder="1" applyAlignment="1">
      <alignment wrapText="1"/>
    </xf>
    <xf numFmtId="0" fontId="0" fillId="0" borderId="40" xfId="0" applyBorder="1" applyAlignment="1">
      <alignment wrapText="1"/>
    </xf>
    <xf numFmtId="0" fontId="0" fillId="0" borderId="41" xfId="0" applyBorder="1" applyAlignment="1">
      <alignment wrapText="1"/>
    </xf>
    <xf numFmtId="0" fontId="9" fillId="4" borderId="12" xfId="0" applyFont="1" applyFill="1" applyBorder="1" applyAlignment="1">
      <alignment wrapText="1"/>
    </xf>
    <xf numFmtId="0" fontId="9" fillId="4" borderId="13" xfId="0" applyFont="1" applyFill="1" applyBorder="1" applyAlignment="1">
      <alignment wrapText="1"/>
    </xf>
    <xf numFmtId="0" fontId="9" fillId="4" borderId="11" xfId="0" applyFont="1" applyFill="1" applyBorder="1" applyAlignment="1">
      <alignment wrapText="1"/>
    </xf>
    <xf numFmtId="0" fontId="11" fillId="4" borderId="9" xfId="0" applyFont="1" applyFill="1" applyBorder="1" applyAlignment="1"/>
    <xf numFmtId="0" fontId="16" fillId="0" borderId="8" xfId="0" applyFont="1" applyBorder="1" applyAlignment="1"/>
    <xf numFmtId="0" fontId="16" fillId="0" borderId="7" xfId="0" applyFont="1" applyBorder="1" applyAlignment="1"/>
    <xf numFmtId="0" fontId="9" fillId="4" borderId="45" xfId="0" applyFont="1" applyFill="1" applyBorder="1" applyAlignment="1"/>
    <xf numFmtId="0" fontId="0" fillId="0" borderId="46" xfId="0" applyBorder="1" applyAlignment="1"/>
    <xf numFmtId="0" fontId="0" fillId="0" borderId="47" xfId="0" applyBorder="1" applyAlignment="1"/>
    <xf numFmtId="0" fontId="9" fillId="4" borderId="27" xfId="0" applyFont="1" applyFill="1" applyBorder="1" applyAlignment="1"/>
    <xf numFmtId="0" fontId="0" fillId="0" borderId="25" xfId="0" applyBorder="1" applyAlignment="1"/>
    <xf numFmtId="0" fontId="0" fillId="0" borderId="68" xfId="0" applyBorder="1" applyAlignment="1"/>
    <xf numFmtId="0" fontId="10" fillId="2" borderId="0" xfId="0" applyFont="1" applyFill="1" applyAlignment="1">
      <alignment horizontal="left"/>
    </xf>
    <xf numFmtId="0" fontId="11" fillId="5" borderId="1" xfId="0" applyFont="1" applyFill="1" applyBorder="1" applyAlignment="1">
      <alignment horizontal="center" vertical="center"/>
    </xf>
    <xf numFmtId="0" fontId="11" fillId="5" borderId="4" xfId="0" applyFont="1" applyFill="1" applyBorder="1" applyAlignment="1">
      <alignment horizontal="center" vertical="center"/>
    </xf>
    <xf numFmtId="0" fontId="0" fillId="4" borderId="13" xfId="0" applyFill="1" applyBorder="1" applyAlignment="1"/>
    <xf numFmtId="0" fontId="0" fillId="4" borderId="11" xfId="0" applyFill="1" applyBorder="1" applyAlignment="1"/>
    <xf numFmtId="0" fontId="0" fillId="4" borderId="46" xfId="0" applyFill="1" applyBorder="1" applyAlignment="1">
      <alignment wrapText="1"/>
    </xf>
    <xf numFmtId="0" fontId="0" fillId="4" borderId="47" xfId="0" applyFill="1" applyBorder="1" applyAlignment="1">
      <alignment wrapText="1"/>
    </xf>
    <xf numFmtId="0" fontId="9" fillId="4" borderId="8" xfId="0" applyFont="1" applyFill="1" applyBorder="1" applyAlignment="1"/>
    <xf numFmtId="0" fontId="9" fillId="4" borderId="7" xfId="0" applyFont="1" applyFill="1" applyBorder="1" applyAlignment="1"/>
    <xf numFmtId="0" fontId="11" fillId="4" borderId="12" xfId="0" applyFont="1" applyFill="1" applyBorder="1" applyAlignment="1"/>
    <xf numFmtId="0" fontId="16" fillId="4" borderId="13" xfId="0" applyFont="1" applyFill="1" applyBorder="1" applyAlignment="1"/>
    <xf numFmtId="0" fontId="16" fillId="4" borderId="11" xfId="0" applyFont="1" applyFill="1" applyBorder="1" applyAlignment="1"/>
    <xf numFmtId="0" fontId="11" fillId="4" borderId="1" xfId="3" applyFont="1" applyFill="1" applyBorder="1" applyAlignment="1">
      <alignment horizontal="center"/>
    </xf>
    <xf numFmtId="0" fontId="15" fillId="6" borderId="0" xfId="0" applyFont="1" applyFill="1" applyAlignment="1">
      <alignment horizontal="center" vertical="center"/>
    </xf>
    <xf numFmtId="3" fontId="9" fillId="4" borderId="1" xfId="0" applyNumberFormat="1" applyFont="1" applyFill="1" applyBorder="1" applyAlignment="1">
      <alignment horizontal="center"/>
    </xf>
    <xf numFmtId="0" fontId="9" fillId="4" borderId="1" xfId="0" applyFont="1" applyFill="1" applyBorder="1" applyAlignment="1">
      <alignment horizontal="center"/>
    </xf>
    <xf numFmtId="0" fontId="9" fillId="4" borderId="0" xfId="0" applyFont="1" applyFill="1" applyAlignment="1">
      <alignment horizontal="center"/>
    </xf>
    <xf numFmtId="0" fontId="9" fillId="4" borderId="0" xfId="0" applyFont="1" applyFill="1" applyAlignment="1">
      <alignment wrapText="1"/>
    </xf>
    <xf numFmtId="173" fontId="9" fillId="4" borderId="0" xfId="0" applyNumberFormat="1" applyFont="1" applyFill="1" applyAlignment="1">
      <alignment horizontal="right" vertical="center"/>
    </xf>
    <xf numFmtId="0" fontId="9" fillId="0" borderId="0" xfId="0" applyFont="1"/>
    <xf numFmtId="0" fontId="9" fillId="4" borderId="0" xfId="0" applyFont="1" applyFill="1" applyAlignment="1">
      <alignment horizontal="center" vertical="center"/>
    </xf>
    <xf numFmtId="9" fontId="9" fillId="4" borderId="0" xfId="0" applyNumberFormat="1" applyFont="1" applyFill="1" applyAlignment="1">
      <alignment horizontal="center"/>
    </xf>
    <xf numFmtId="178" fontId="9" fillId="4" borderId="1" xfId="0" quotePrefix="1" applyNumberFormat="1" applyFont="1" applyFill="1" applyBorder="1" applyAlignment="1">
      <alignment horizontal="center" vertical="center"/>
    </xf>
    <xf numFmtId="0" fontId="9" fillId="4" borderId="0" xfId="0" applyFont="1" applyFill="1" applyAlignment="1">
      <alignment horizontal="center" wrapText="1"/>
    </xf>
    <xf numFmtId="0" fontId="9" fillId="4" borderId="0" xfId="0" applyFont="1" applyFill="1" applyAlignment="1">
      <alignment horizontal="left" wrapText="1"/>
    </xf>
    <xf numFmtId="0" fontId="9" fillId="4" borderId="0" xfId="0" applyFont="1" applyFill="1" applyAlignment="1">
      <alignment horizontal="left"/>
    </xf>
    <xf numFmtId="0" fontId="9" fillId="4" borderId="0" xfId="0" applyFont="1" applyFill="1" applyBorder="1" applyAlignment="1">
      <alignment horizontal="center"/>
    </xf>
    <xf numFmtId="173" fontId="9" fillId="4" borderId="0" xfId="0" applyNumberFormat="1" applyFont="1" applyFill="1" applyAlignment="1">
      <alignment horizontal="center" vertical="center"/>
    </xf>
    <xf numFmtId="173" fontId="9" fillId="4" borderId="0" xfId="0" applyNumberFormat="1" applyFont="1" applyFill="1" applyAlignment="1">
      <alignment vertical="center"/>
    </xf>
    <xf numFmtId="178" fontId="9" fillId="4" borderId="1" xfId="0" applyNumberFormat="1" applyFont="1" applyFill="1" applyBorder="1" applyAlignment="1">
      <alignment horizontal="center" vertical="center"/>
    </xf>
    <xf numFmtId="0" fontId="8" fillId="3" borderId="0" xfId="3" applyFont="1" applyFill="1" applyAlignment="1">
      <alignment horizontal="center"/>
    </xf>
    <xf numFmtId="0" fontId="8" fillId="3" borderId="0" xfId="3" applyFont="1" applyFill="1" applyBorder="1" applyAlignment="1">
      <alignment horizontal="center"/>
    </xf>
    <xf numFmtId="0" fontId="9" fillId="4" borderId="5" xfId="3" applyFont="1" applyFill="1" applyBorder="1" applyAlignment="1">
      <alignment horizontal="left"/>
    </xf>
    <xf numFmtId="0" fontId="9" fillId="4" borderId="4" xfId="3" applyFont="1" applyFill="1" applyBorder="1" applyAlignment="1">
      <alignment horizontal="left"/>
    </xf>
    <xf numFmtId="0" fontId="9" fillId="4" borderId="19" xfId="3" applyFont="1" applyFill="1" applyBorder="1" applyAlignment="1">
      <alignment horizontal="left"/>
    </xf>
    <xf numFmtId="0" fontId="9" fillId="4" borderId="20" xfId="3" applyFont="1" applyFill="1" applyBorder="1" applyAlignment="1">
      <alignment horizontal="left"/>
    </xf>
    <xf numFmtId="0" fontId="11" fillId="5" borderId="18" xfId="3" applyFont="1" applyFill="1" applyBorder="1" applyAlignment="1">
      <alignment horizontal="center" vertical="center"/>
    </xf>
    <xf numFmtId="0" fontId="11" fillId="5" borderId="1" xfId="3" applyFont="1" applyFill="1" applyBorder="1" applyAlignment="1">
      <alignment horizontal="center" vertical="center"/>
    </xf>
    <xf numFmtId="0" fontId="11" fillId="5" borderId="19" xfId="3" applyFont="1" applyFill="1" applyBorder="1" applyAlignment="1">
      <alignment horizontal="center"/>
    </xf>
    <xf numFmtId="0" fontId="11" fillId="5" borderId="16" xfId="3" applyFont="1" applyFill="1" applyBorder="1" applyAlignment="1">
      <alignment horizontal="center"/>
    </xf>
    <xf numFmtId="0" fontId="11" fillId="5" borderId="20" xfId="3" applyFont="1" applyFill="1" applyBorder="1" applyAlignment="1">
      <alignment horizontal="center"/>
    </xf>
    <xf numFmtId="0" fontId="11" fillId="5" borderId="1" xfId="3" applyFont="1" applyFill="1" applyBorder="1" applyAlignment="1">
      <alignment horizontal="center"/>
    </xf>
    <xf numFmtId="0" fontId="15" fillId="6" borderId="0" xfId="3" applyFont="1" applyFill="1" applyAlignment="1">
      <alignment horizontal="center" vertical="center"/>
    </xf>
    <xf numFmtId="0" fontId="10" fillId="0" borderId="0" xfId="3" applyFont="1"/>
    <xf numFmtId="0" fontId="11" fillId="5" borderId="51" xfId="3" applyFont="1" applyFill="1" applyBorder="1" applyAlignment="1">
      <alignment horizontal="center" vertical="center"/>
    </xf>
    <xf numFmtId="0" fontId="11" fillId="5" borderId="4" xfId="3" applyFont="1" applyFill="1" applyBorder="1" applyAlignment="1">
      <alignment horizontal="center"/>
    </xf>
    <xf numFmtId="0" fontId="9" fillId="4" borderId="19" xfId="3" applyFont="1" applyFill="1" applyBorder="1"/>
    <xf numFmtId="0" fontId="9" fillId="4" borderId="16" xfId="3" applyFont="1" applyFill="1" applyBorder="1"/>
    <xf numFmtId="0" fontId="9" fillId="4" borderId="5" xfId="3" applyFont="1" applyFill="1" applyBorder="1"/>
    <xf numFmtId="0" fontId="9" fillId="4" borderId="1" xfId="3" applyFont="1" applyFill="1" applyBorder="1"/>
    <xf numFmtId="0" fontId="11" fillId="5" borderId="4" xfId="3" applyFont="1" applyFill="1" applyBorder="1" applyAlignment="1">
      <alignment horizontal="center" vertical="center"/>
    </xf>
    <xf numFmtId="0" fontId="9" fillId="4" borderId="5" xfId="0" applyFont="1" applyFill="1" applyBorder="1"/>
    <xf numFmtId="0" fontId="9" fillId="4" borderId="1" xfId="0" applyFont="1" applyFill="1" applyBorder="1"/>
    <xf numFmtId="0" fontId="9" fillId="4" borderId="5" xfId="0" applyFont="1" applyFill="1" applyBorder="1" applyAlignment="1">
      <alignment horizontal="left"/>
    </xf>
    <xf numFmtId="0" fontId="9" fillId="4" borderId="4" xfId="0" applyFont="1" applyFill="1" applyBorder="1" applyAlignment="1">
      <alignment horizontal="left"/>
    </xf>
    <xf numFmtId="0" fontId="11" fillId="5" borderId="51" xfId="0" applyFont="1" applyFill="1" applyBorder="1" applyAlignment="1">
      <alignment horizontal="center" vertical="center"/>
    </xf>
    <xf numFmtId="0" fontId="11" fillId="5" borderId="19" xfId="0" applyFont="1" applyFill="1" applyBorder="1" applyAlignment="1">
      <alignment horizontal="center"/>
    </xf>
    <xf numFmtId="0" fontId="11" fillId="5" borderId="16" xfId="0" applyFont="1" applyFill="1" applyBorder="1" applyAlignment="1">
      <alignment horizontal="center"/>
    </xf>
    <xf numFmtId="0" fontId="11" fillId="5" borderId="20" xfId="0" applyFont="1" applyFill="1" applyBorder="1" applyAlignment="1">
      <alignment horizontal="center"/>
    </xf>
    <xf numFmtId="0" fontId="9" fillId="4" borderId="19" xfId="0" applyFont="1" applyFill="1" applyBorder="1" applyAlignment="1">
      <alignment horizontal="left"/>
    </xf>
    <xf numFmtId="0" fontId="9" fillId="4" borderId="20" xfId="0" applyFont="1" applyFill="1" applyBorder="1" applyAlignment="1">
      <alignment horizontal="left"/>
    </xf>
    <xf numFmtId="0" fontId="11" fillId="5" borderId="18" xfId="0" applyFont="1" applyFill="1" applyBorder="1" applyAlignment="1">
      <alignment horizontal="center" vertical="center"/>
    </xf>
    <xf numFmtId="0" fontId="11" fillId="5" borderId="1" xfId="0" applyFont="1" applyFill="1" applyBorder="1" applyAlignment="1">
      <alignment horizontal="center"/>
    </xf>
    <xf numFmtId="0" fontId="11" fillId="4" borderId="1" xfId="6" applyFont="1" applyFill="1" applyBorder="1" applyAlignment="1">
      <alignment horizontal="center"/>
    </xf>
    <xf numFmtId="0" fontId="0" fillId="4" borderId="40" xfId="0" applyFill="1" applyBorder="1" applyAlignment="1">
      <alignment wrapText="1"/>
    </xf>
    <xf numFmtId="0" fontId="0" fillId="4" borderId="41" xfId="0" applyFill="1" applyBorder="1" applyAlignment="1">
      <alignment wrapText="1"/>
    </xf>
    <xf numFmtId="0" fontId="0" fillId="4" borderId="8" xfId="0" applyFill="1" applyBorder="1" applyAlignment="1"/>
    <xf numFmtId="0" fontId="0" fillId="4" borderId="7" xfId="0" applyFill="1" applyBorder="1" applyAlignment="1"/>
    <xf numFmtId="0" fontId="9" fillId="4" borderId="46" xfId="0" applyFont="1" applyFill="1" applyBorder="1" applyAlignment="1">
      <alignment wrapText="1"/>
    </xf>
    <xf numFmtId="0" fontId="9" fillId="4" borderId="47" xfId="0" applyFont="1" applyFill="1" applyBorder="1" applyAlignment="1">
      <alignment wrapText="1"/>
    </xf>
    <xf numFmtId="0" fontId="9" fillId="4" borderId="56" xfId="0" applyFont="1" applyFill="1" applyBorder="1" applyAlignment="1">
      <alignment horizontal="left" vertical="center" indent="1"/>
    </xf>
    <xf numFmtId="0" fontId="9" fillId="4" borderId="38" xfId="0" applyFont="1" applyFill="1" applyBorder="1" applyAlignment="1">
      <alignment horizontal="left" vertical="center" indent="1"/>
    </xf>
    <xf numFmtId="0" fontId="9" fillId="4" borderId="57" xfId="0" applyFont="1" applyFill="1" applyBorder="1" applyAlignment="1">
      <alignment horizontal="left" vertical="center" indent="1"/>
    </xf>
    <xf numFmtId="0" fontId="9" fillId="4" borderId="58" xfId="0" applyFont="1" applyFill="1" applyBorder="1" applyAlignment="1"/>
    <xf numFmtId="0" fontId="9" fillId="4" borderId="59" xfId="0" applyFont="1" applyFill="1" applyBorder="1" applyAlignment="1"/>
    <xf numFmtId="0" fontId="9" fillId="4" borderId="60" xfId="0" applyFont="1" applyFill="1" applyBorder="1" applyAlignment="1"/>
    <xf numFmtId="0" fontId="9" fillId="4" borderId="56" xfId="0" applyFont="1" applyFill="1" applyBorder="1" applyAlignment="1">
      <alignment wrapText="1"/>
    </xf>
    <xf numFmtId="0" fontId="9" fillId="4" borderId="38" xfId="0" applyFont="1" applyFill="1" applyBorder="1" applyAlignment="1">
      <alignment wrapText="1"/>
    </xf>
    <xf numFmtId="0" fontId="9" fillId="4" borderId="57" xfId="0" applyFont="1" applyFill="1" applyBorder="1" applyAlignment="1">
      <alignment wrapText="1"/>
    </xf>
    <xf numFmtId="0" fontId="15" fillId="6" borderId="0" xfId="0" applyFont="1" applyFill="1" applyBorder="1" applyAlignment="1">
      <alignment horizontal="center" vertical="center"/>
    </xf>
    <xf numFmtId="0" fontId="11" fillId="5" borderId="51" xfId="0" applyFont="1" applyFill="1" applyBorder="1" applyAlignment="1">
      <alignment horizontal="center"/>
    </xf>
    <xf numFmtId="0" fontId="9" fillId="4" borderId="39" xfId="0" applyFont="1" applyFill="1" applyBorder="1" applyAlignment="1">
      <alignment vertical="center" wrapText="1"/>
    </xf>
    <xf numFmtId="0" fontId="0" fillId="4" borderId="40" xfId="0" applyFill="1" applyBorder="1" applyAlignment="1">
      <alignment vertical="center" wrapText="1"/>
    </xf>
    <xf numFmtId="0" fontId="0" fillId="4" borderId="41" xfId="0" applyFill="1" applyBorder="1" applyAlignment="1">
      <alignment vertical="center" wrapText="1"/>
    </xf>
    <xf numFmtId="0" fontId="11" fillId="4" borderId="1" xfId="11" applyFont="1" applyFill="1" applyBorder="1" applyAlignment="1">
      <alignment horizontal="center"/>
    </xf>
    <xf numFmtId="0" fontId="11" fillId="4" borderId="0" xfId="0" applyFont="1" applyFill="1" applyAlignment="1">
      <alignment horizontal="center" vertical="top" wrapText="1"/>
    </xf>
    <xf numFmtId="0" fontId="9" fillId="4" borderId="0" xfId="0" applyFont="1" applyFill="1" applyAlignment="1">
      <alignment horizontal="center" vertical="top" wrapText="1"/>
    </xf>
    <xf numFmtId="42" fontId="9" fillId="4" borderId="0" xfId="0" applyNumberFormat="1" applyFont="1" applyFill="1" applyAlignment="1">
      <alignment horizontal="center" vertical="top" wrapText="1"/>
    </xf>
    <xf numFmtId="0" fontId="9" fillId="4" borderId="0" xfId="0" applyFont="1" applyFill="1" applyAlignment="1">
      <alignment vertical="top" wrapText="1"/>
    </xf>
    <xf numFmtId="0" fontId="9" fillId="8" borderId="33" xfId="0" applyFont="1" applyFill="1" applyBorder="1" applyAlignment="1">
      <alignment horizontal="center"/>
    </xf>
    <xf numFmtId="165" fontId="9" fillId="8" borderId="34" xfId="0" applyNumberFormat="1" applyFont="1" applyFill="1" applyBorder="1"/>
    <xf numFmtId="0" fontId="9" fillId="8" borderId="29" xfId="0" applyFont="1" applyFill="1" applyBorder="1" applyAlignment="1">
      <alignment horizontal="center"/>
    </xf>
    <xf numFmtId="165" fontId="9" fillId="8" borderId="31" xfId="0" applyNumberFormat="1" applyFont="1" applyFill="1" applyBorder="1"/>
    <xf numFmtId="165" fontId="9" fillId="8" borderId="21" xfId="0" applyNumberFormat="1" applyFont="1" applyFill="1" applyBorder="1"/>
    <xf numFmtId="3" fontId="9" fillId="8" borderId="29" xfId="0" applyNumberFormat="1" applyFont="1" applyFill="1" applyBorder="1" applyAlignment="1">
      <alignment horizontal="center"/>
    </xf>
    <xf numFmtId="0" fontId="9" fillId="8" borderId="12" xfId="0" applyFont="1" applyFill="1" applyBorder="1" applyAlignment="1"/>
    <xf numFmtId="0" fontId="0" fillId="8" borderId="13" xfId="0" applyFill="1" applyBorder="1" applyAlignment="1"/>
    <xf numFmtId="0" fontId="0" fillId="8" borderId="11" xfId="0" applyFill="1" applyBorder="1" applyAlignment="1"/>
    <xf numFmtId="0" fontId="9" fillId="8" borderId="12" xfId="0" applyFont="1" applyFill="1" applyBorder="1" applyAlignment="1"/>
    <xf numFmtId="165" fontId="9" fillId="8" borderId="14" xfId="1" applyNumberFormat="1" applyFont="1" applyFill="1" applyBorder="1"/>
    <xf numFmtId="0" fontId="9" fillId="8" borderId="38" xfId="0" applyFont="1" applyFill="1" applyBorder="1" applyAlignment="1">
      <alignment horizontal="left" vertical="center" indent="1"/>
    </xf>
    <xf numFmtId="0" fontId="9" fillId="8" borderId="56" xfId="0" applyFont="1" applyFill="1" applyBorder="1" applyAlignment="1">
      <alignment horizontal="left" vertical="center" indent="1"/>
    </xf>
    <xf numFmtId="0" fontId="9" fillId="8" borderId="38" xfId="0" applyFont="1" applyFill="1" applyBorder="1" applyAlignment="1">
      <alignment horizontal="left" vertical="center" indent="1"/>
    </xf>
    <xf numFmtId="0" fontId="9" fillId="8" borderId="57" xfId="0" applyFont="1" applyFill="1" applyBorder="1" applyAlignment="1">
      <alignment horizontal="left" vertical="center" indent="1"/>
    </xf>
    <xf numFmtId="0" fontId="0" fillId="8" borderId="13" xfId="0" applyFill="1" applyBorder="1" applyAlignment="1"/>
    <xf numFmtId="0" fontId="0" fillId="8" borderId="11" xfId="0" applyFill="1" applyBorder="1" applyAlignment="1"/>
    <xf numFmtId="0" fontId="9" fillId="8" borderId="58" xfId="0" applyFont="1" applyFill="1" applyBorder="1" applyAlignment="1"/>
    <xf numFmtId="0" fontId="9" fillId="8" borderId="59" xfId="0" applyFont="1" applyFill="1" applyBorder="1" applyAlignment="1"/>
    <xf numFmtId="0" fontId="9" fillId="8" borderId="60" xfId="0" applyFont="1" applyFill="1" applyBorder="1" applyAlignment="1"/>
    <xf numFmtId="165" fontId="9" fillId="0" borderId="14" xfId="1" applyNumberFormat="1" applyFont="1" applyFill="1" applyBorder="1"/>
    <xf numFmtId="0" fontId="9" fillId="8" borderId="22" xfId="0" applyFont="1" applyFill="1" applyBorder="1" applyAlignment="1">
      <alignment horizontal="center"/>
    </xf>
  </cellXfs>
  <cellStyles count="13">
    <cellStyle name="Milliers" xfId="1" builtinId="3"/>
    <cellStyle name="Milliers 2" xfId="5" xr:uid="{00000000-0005-0000-0000-000001000000}"/>
    <cellStyle name="Milliers 3" xfId="7" xr:uid="{00000000-0005-0000-0000-000002000000}"/>
    <cellStyle name="Milliers 3 2" xfId="8" xr:uid="{00000000-0005-0000-0000-000003000000}"/>
    <cellStyle name="Milliers 3 2 2" xfId="12" xr:uid="{00000000-0005-0000-0000-000004000000}"/>
    <cellStyle name="Monétaire" xfId="2" builtinId="4"/>
    <cellStyle name="Monétaire 2" xfId="4" xr:uid="{00000000-0005-0000-0000-000006000000}"/>
    <cellStyle name="Normal" xfId="0" builtinId="0"/>
    <cellStyle name="Normal 2" xfId="3" xr:uid="{00000000-0005-0000-0000-000008000000}"/>
    <cellStyle name="Normal 3" xfId="6" xr:uid="{00000000-0005-0000-0000-000009000000}"/>
    <cellStyle name="Normal 3 2" xfId="11" xr:uid="{00000000-0005-0000-0000-00000A000000}"/>
    <cellStyle name="Normal 4" xfId="9" xr:uid="{00000000-0005-0000-0000-00000B000000}"/>
    <cellStyle name="Normal 5" xfId="10" xr:uid="{00000000-0005-0000-0000-00000C000000}"/>
  </cellStyles>
  <dxfs count="0"/>
  <tableStyles count="0" defaultTableStyle="TableStyleMedium2" defaultPivotStyle="PivotStyleLight16"/>
  <colors>
    <mruColors>
      <color rgb="FFFCFEE8"/>
      <color rgb="FFA80000"/>
      <color rgb="FF74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1038225</xdr:colOff>
      <xdr:row>9</xdr:row>
      <xdr:rowOff>157163</xdr:rowOff>
    </xdr:from>
    <xdr:to>
      <xdr:col>1</xdr:col>
      <xdr:colOff>1038225</xdr:colOff>
      <xdr:row>12</xdr:row>
      <xdr:rowOff>14288</xdr:rowOff>
    </xdr:to>
    <xdr:cxnSp macro="">
      <xdr:nvCxnSpPr>
        <xdr:cNvPr id="2" name="Connecteur droit avec flèche 2">
          <a:extLst>
            <a:ext uri="{FF2B5EF4-FFF2-40B4-BE49-F238E27FC236}">
              <a16:creationId xmlns:a16="http://schemas.microsoft.com/office/drawing/2014/main" id="{00000000-0008-0000-1C00-000002000000}"/>
            </a:ext>
          </a:extLst>
        </xdr:cNvPr>
        <xdr:cNvCxnSpPr>
          <a:cxnSpLocks noChangeShapeType="1"/>
        </xdr:cNvCxnSpPr>
      </xdr:nvCxnSpPr>
      <xdr:spPr bwMode="auto">
        <a:xfrm flipV="1">
          <a:off x="1095375" y="1919288"/>
          <a:ext cx="0" cy="428625"/>
        </a:xfrm>
        <a:prstGeom prst="straightConnector1">
          <a:avLst/>
        </a:prstGeom>
        <a:noFill/>
        <a:ln w="38100">
          <a:solidFill>
            <a:srgbClr val="C0504D"/>
          </a:solidFill>
          <a:round/>
          <a:headEnd/>
          <a:tailEnd type="arrow" w="med" len="med"/>
        </a:ln>
        <a:effectLst>
          <a:outerShdw blurRad="40000" dist="23000" dir="5400000" rotWithShape="0">
            <a:srgbClr val="808080">
              <a:alpha val="34999"/>
            </a:srgbClr>
          </a:outerShdw>
        </a:effec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700087</xdr:colOff>
      <xdr:row>19</xdr:row>
      <xdr:rowOff>50006</xdr:rowOff>
    </xdr:from>
    <xdr:to>
      <xdr:col>6</xdr:col>
      <xdr:colOff>700087</xdr:colOff>
      <xdr:row>21</xdr:row>
      <xdr:rowOff>8287</xdr:rowOff>
    </xdr:to>
    <xdr:cxnSp macro="">
      <xdr:nvCxnSpPr>
        <xdr:cNvPr id="2" name="Connecteur droit avec flèche 2">
          <a:extLst>
            <a:ext uri="{FF2B5EF4-FFF2-40B4-BE49-F238E27FC236}">
              <a16:creationId xmlns:a16="http://schemas.microsoft.com/office/drawing/2014/main" id="{00000000-0008-0000-1D00-000002000000}"/>
            </a:ext>
          </a:extLst>
        </xdr:cNvPr>
        <xdr:cNvCxnSpPr>
          <a:cxnSpLocks noChangeShapeType="1"/>
        </xdr:cNvCxnSpPr>
      </xdr:nvCxnSpPr>
      <xdr:spPr bwMode="auto">
        <a:xfrm flipV="1">
          <a:off x="5995987" y="4488656"/>
          <a:ext cx="0" cy="539306"/>
        </a:xfrm>
        <a:prstGeom prst="straightConnector1">
          <a:avLst/>
        </a:prstGeom>
        <a:noFill/>
        <a:ln w="38100">
          <a:solidFill>
            <a:srgbClr val="C0504D"/>
          </a:solidFill>
          <a:round/>
          <a:headEnd/>
          <a:tailEnd type="arrow" w="med" len="med"/>
        </a:ln>
        <a:effectLst>
          <a:outerShdw blurRad="40000" dist="23000" dir="5400000" rotWithShape="0">
            <a:srgbClr val="808080">
              <a:alpha val="34999"/>
            </a:srgbClr>
          </a:outerShdw>
        </a:effec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709612</xdr:colOff>
      <xdr:row>19</xdr:row>
      <xdr:rowOff>40481</xdr:rowOff>
    </xdr:from>
    <xdr:to>
      <xdr:col>6</xdr:col>
      <xdr:colOff>709612</xdr:colOff>
      <xdr:row>21</xdr:row>
      <xdr:rowOff>0</xdr:rowOff>
    </xdr:to>
    <xdr:cxnSp macro="">
      <xdr:nvCxnSpPr>
        <xdr:cNvPr id="2" name="Connecteur droit avec flèche 2">
          <a:extLst>
            <a:ext uri="{FF2B5EF4-FFF2-40B4-BE49-F238E27FC236}">
              <a16:creationId xmlns:a16="http://schemas.microsoft.com/office/drawing/2014/main" id="{00000000-0008-0000-1E00-000002000000}"/>
            </a:ext>
          </a:extLst>
        </xdr:cNvPr>
        <xdr:cNvCxnSpPr>
          <a:cxnSpLocks noChangeShapeType="1"/>
        </xdr:cNvCxnSpPr>
      </xdr:nvCxnSpPr>
      <xdr:spPr bwMode="auto">
        <a:xfrm flipV="1">
          <a:off x="6005512" y="4098131"/>
          <a:ext cx="0" cy="539306"/>
        </a:xfrm>
        <a:prstGeom prst="straightConnector1">
          <a:avLst/>
        </a:prstGeom>
        <a:noFill/>
        <a:ln w="38100">
          <a:solidFill>
            <a:srgbClr val="C0504D"/>
          </a:solidFill>
          <a:round/>
          <a:headEnd/>
          <a:tailEnd type="arrow" w="med" len="med"/>
        </a:ln>
        <a:effectLst>
          <a:outerShdw blurRad="40000" dist="23000" dir="5400000" rotWithShape="0">
            <a:srgbClr val="808080">
              <a:alpha val="34999"/>
            </a:srgbClr>
          </a:outerShdw>
        </a:effec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704850</xdr:colOff>
      <xdr:row>30</xdr:row>
      <xdr:rowOff>166688</xdr:rowOff>
    </xdr:from>
    <xdr:to>
      <xdr:col>4</xdr:col>
      <xdr:colOff>704850</xdr:colOff>
      <xdr:row>33</xdr:row>
      <xdr:rowOff>23813</xdr:rowOff>
    </xdr:to>
    <xdr:cxnSp macro="">
      <xdr:nvCxnSpPr>
        <xdr:cNvPr id="2" name="Connecteur droit avec flèche 2">
          <a:extLst>
            <a:ext uri="{FF2B5EF4-FFF2-40B4-BE49-F238E27FC236}">
              <a16:creationId xmlns:a16="http://schemas.microsoft.com/office/drawing/2014/main" id="{00000000-0008-0000-1F00-000004000000}"/>
            </a:ext>
          </a:extLst>
        </xdr:cNvPr>
        <xdr:cNvCxnSpPr>
          <a:cxnSpLocks noChangeShapeType="1"/>
        </xdr:cNvCxnSpPr>
      </xdr:nvCxnSpPr>
      <xdr:spPr bwMode="auto">
        <a:xfrm flipV="1">
          <a:off x="3905250" y="6129338"/>
          <a:ext cx="0" cy="428625"/>
        </a:xfrm>
        <a:prstGeom prst="straightConnector1">
          <a:avLst/>
        </a:prstGeom>
        <a:noFill/>
        <a:ln w="38100">
          <a:solidFill>
            <a:srgbClr val="C0504D"/>
          </a:solidFill>
          <a:round/>
          <a:headEnd/>
          <a:tailEnd type="arrow" w="med" len="med"/>
        </a:ln>
        <a:effectLst>
          <a:outerShdw blurRad="40000" dist="23000" dir="5400000" rotWithShape="0">
            <a:srgbClr val="808080">
              <a:alpha val="34999"/>
            </a:srgbClr>
          </a:outerShdw>
        </a:effec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704850</xdr:colOff>
      <xdr:row>34</xdr:row>
      <xdr:rowOff>166688</xdr:rowOff>
    </xdr:from>
    <xdr:to>
      <xdr:col>4</xdr:col>
      <xdr:colOff>704850</xdr:colOff>
      <xdr:row>37</xdr:row>
      <xdr:rowOff>23813</xdr:rowOff>
    </xdr:to>
    <xdr:cxnSp macro="">
      <xdr:nvCxnSpPr>
        <xdr:cNvPr id="3" name="Connecteur droit avec flèche 2">
          <a:extLst>
            <a:ext uri="{FF2B5EF4-FFF2-40B4-BE49-F238E27FC236}">
              <a16:creationId xmlns:a16="http://schemas.microsoft.com/office/drawing/2014/main" id="{00000000-0008-0000-2000-000003000000}"/>
            </a:ext>
          </a:extLst>
        </xdr:cNvPr>
        <xdr:cNvCxnSpPr>
          <a:cxnSpLocks noChangeShapeType="1"/>
        </xdr:cNvCxnSpPr>
      </xdr:nvCxnSpPr>
      <xdr:spPr bwMode="auto">
        <a:xfrm flipV="1">
          <a:off x="3905250" y="6891338"/>
          <a:ext cx="0" cy="428625"/>
        </a:xfrm>
        <a:prstGeom prst="straightConnector1">
          <a:avLst/>
        </a:prstGeom>
        <a:noFill/>
        <a:ln w="38100">
          <a:solidFill>
            <a:srgbClr val="C0504D"/>
          </a:solidFill>
          <a:round/>
          <a:headEnd/>
          <a:tailEnd type="arrow" w="med" len="med"/>
        </a:ln>
        <a:effectLst>
          <a:outerShdw blurRad="40000" dist="23000" dir="5400000" rotWithShape="0">
            <a:srgbClr val="808080">
              <a:alpha val="34999"/>
            </a:srgbClr>
          </a:outerShdw>
        </a:effectLst>
      </xdr:spPr>
    </xdr:cxn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53"/>
  <sheetViews>
    <sheetView showGridLines="0" workbookViewId="0">
      <selection activeCell="B1" sqref="B1:C1"/>
    </sheetView>
  </sheetViews>
  <sheetFormatPr baseColWidth="10" defaultRowHeight="13.2" x14ac:dyDescent="0.25"/>
  <cols>
    <col min="1" max="1" width="0.88671875" customWidth="1"/>
    <col min="2" max="2" width="26.6640625" customWidth="1"/>
    <col min="3" max="3" width="70.6640625" customWidth="1"/>
    <col min="4" max="4" width="2.6640625" customWidth="1"/>
  </cols>
  <sheetData>
    <row r="1" spans="2:8" ht="15.6" x14ac:dyDescent="0.3">
      <c r="B1" s="455" t="s">
        <v>15</v>
      </c>
      <c r="C1" s="455"/>
      <c r="D1" s="103"/>
      <c r="E1" s="103"/>
      <c r="F1" s="103"/>
      <c r="G1" s="103"/>
      <c r="H1" s="103"/>
    </row>
    <row r="2" spans="2:8" ht="14.4" x14ac:dyDescent="0.3">
      <c r="B2" s="208"/>
      <c r="C2" s="208"/>
    </row>
    <row r="3" spans="2:8" ht="14.4" x14ac:dyDescent="0.3">
      <c r="B3" s="456" t="s">
        <v>374</v>
      </c>
      <c r="C3" s="456"/>
    </row>
    <row r="4" spans="2:8" ht="14.4" x14ac:dyDescent="0.3">
      <c r="B4" s="457" t="s">
        <v>395</v>
      </c>
      <c r="C4" s="458"/>
      <c r="E4" s="324"/>
      <c r="F4" s="324"/>
      <c r="G4" s="324"/>
      <c r="H4" s="324"/>
    </row>
    <row r="5" spans="2:8" ht="14.4" x14ac:dyDescent="0.3">
      <c r="B5" s="209" t="s">
        <v>375</v>
      </c>
      <c r="C5" s="210" t="s">
        <v>396</v>
      </c>
      <c r="E5" s="324"/>
      <c r="F5" s="324"/>
      <c r="G5" s="324"/>
      <c r="H5" s="324"/>
    </row>
    <row r="6" spans="2:8" ht="14.4" x14ac:dyDescent="0.3">
      <c r="B6" s="209" t="s">
        <v>376</v>
      </c>
      <c r="C6" s="212" t="s">
        <v>397</v>
      </c>
      <c r="E6" s="324"/>
      <c r="F6" s="324"/>
      <c r="G6" s="324"/>
      <c r="H6" s="324"/>
    </row>
    <row r="7" spans="2:8" ht="14.4" x14ac:dyDescent="0.3">
      <c r="B7" s="209" t="s">
        <v>377</v>
      </c>
      <c r="C7" s="210" t="s">
        <v>398</v>
      </c>
      <c r="E7" s="325"/>
      <c r="F7" s="165"/>
      <c r="G7" s="165"/>
      <c r="H7" s="165"/>
    </row>
    <row r="8" spans="2:8" ht="14.4" x14ac:dyDescent="0.3">
      <c r="B8" s="209" t="s">
        <v>378</v>
      </c>
      <c r="C8" s="211" t="s">
        <v>399</v>
      </c>
      <c r="E8" s="165"/>
      <c r="F8" s="165"/>
      <c r="G8" s="165"/>
      <c r="H8" s="165"/>
    </row>
    <row r="9" spans="2:8" ht="14.4" x14ac:dyDescent="0.3">
      <c r="B9" s="209"/>
      <c r="C9" s="211"/>
    </row>
    <row r="10" spans="2:8" ht="14.4" x14ac:dyDescent="0.3">
      <c r="B10" s="457" t="s">
        <v>400</v>
      </c>
      <c r="C10" s="458"/>
    </row>
    <row r="11" spans="2:8" ht="14.4" x14ac:dyDescent="0.3">
      <c r="B11" s="209" t="s">
        <v>379</v>
      </c>
      <c r="C11" s="210" t="s">
        <v>401</v>
      </c>
    </row>
    <row r="12" spans="2:8" ht="14.4" x14ac:dyDescent="0.3">
      <c r="B12" s="209" t="s">
        <v>380</v>
      </c>
      <c r="C12" s="210" t="s">
        <v>402</v>
      </c>
    </row>
    <row r="13" spans="2:8" ht="14.4" x14ac:dyDescent="0.3">
      <c r="B13" s="209"/>
      <c r="C13" s="210"/>
    </row>
    <row r="14" spans="2:8" ht="14.4" x14ac:dyDescent="0.3">
      <c r="B14" s="457" t="s">
        <v>403</v>
      </c>
      <c r="C14" s="458"/>
    </row>
    <row r="15" spans="2:8" ht="14.4" x14ac:dyDescent="0.3">
      <c r="B15" s="209" t="s">
        <v>381</v>
      </c>
      <c r="C15" s="210" t="s">
        <v>404</v>
      </c>
    </row>
    <row r="16" spans="2:8" ht="14.4" x14ac:dyDescent="0.3">
      <c r="B16" s="209" t="s">
        <v>382</v>
      </c>
      <c r="C16" s="210" t="s">
        <v>405</v>
      </c>
    </row>
    <row r="17" spans="2:3" ht="14.4" x14ac:dyDescent="0.3">
      <c r="B17" s="209" t="s">
        <v>383</v>
      </c>
      <c r="C17" s="210" t="s">
        <v>406</v>
      </c>
    </row>
    <row r="18" spans="2:3" ht="14.4" x14ac:dyDescent="0.3">
      <c r="B18" s="209" t="s">
        <v>384</v>
      </c>
      <c r="C18" s="211" t="s">
        <v>407</v>
      </c>
    </row>
    <row r="19" spans="2:3" ht="14.4" x14ac:dyDescent="0.3">
      <c r="B19" s="209"/>
      <c r="C19" s="211"/>
    </row>
    <row r="20" spans="2:3" ht="14.4" x14ac:dyDescent="0.3">
      <c r="B20" s="457" t="s">
        <v>441</v>
      </c>
      <c r="C20" s="458"/>
    </row>
    <row r="21" spans="2:3" ht="14.4" x14ac:dyDescent="0.3">
      <c r="B21" s="209" t="s">
        <v>385</v>
      </c>
      <c r="C21" s="212" t="s">
        <v>408</v>
      </c>
    </row>
    <row r="22" spans="2:3" ht="14.4" x14ac:dyDescent="0.3">
      <c r="B22" s="209" t="s">
        <v>386</v>
      </c>
      <c r="C22" s="210" t="s">
        <v>409</v>
      </c>
    </row>
    <row r="23" spans="2:3" ht="14.4" x14ac:dyDescent="0.3">
      <c r="B23" s="209" t="s">
        <v>387</v>
      </c>
      <c r="C23" s="210" t="s">
        <v>410</v>
      </c>
    </row>
    <row r="24" spans="2:3" ht="14.4" x14ac:dyDescent="0.3">
      <c r="B24" s="209" t="s">
        <v>388</v>
      </c>
      <c r="C24" s="210" t="s">
        <v>411</v>
      </c>
    </row>
    <row r="25" spans="2:3" ht="14.4" x14ac:dyDescent="0.3">
      <c r="B25" s="209"/>
      <c r="C25" s="213"/>
    </row>
    <row r="26" spans="2:3" ht="14.4" x14ac:dyDescent="0.3">
      <c r="B26" s="457" t="s">
        <v>412</v>
      </c>
      <c r="C26" s="458"/>
    </row>
    <row r="27" spans="2:3" ht="14.4" x14ac:dyDescent="0.3">
      <c r="B27" s="209" t="s">
        <v>389</v>
      </c>
      <c r="C27" s="210" t="s">
        <v>413</v>
      </c>
    </row>
    <row r="28" spans="2:3" ht="14.4" x14ac:dyDescent="0.3">
      <c r="B28" s="209" t="s">
        <v>390</v>
      </c>
      <c r="C28" s="210" t="s">
        <v>414</v>
      </c>
    </row>
    <row r="29" spans="2:3" ht="14.4" x14ac:dyDescent="0.3">
      <c r="B29" s="209" t="s">
        <v>391</v>
      </c>
      <c r="C29" s="210" t="s">
        <v>237</v>
      </c>
    </row>
    <row r="30" spans="2:3" ht="14.4" x14ac:dyDescent="0.3">
      <c r="B30" s="209" t="s">
        <v>392</v>
      </c>
      <c r="C30" s="442" t="s">
        <v>552</v>
      </c>
    </row>
    <row r="31" spans="2:3" ht="14.4" x14ac:dyDescent="0.3">
      <c r="B31" s="209"/>
      <c r="C31" s="210"/>
    </row>
    <row r="32" spans="2:3" ht="14.4" x14ac:dyDescent="0.3">
      <c r="B32" s="457" t="s">
        <v>415</v>
      </c>
      <c r="C32" s="458"/>
    </row>
    <row r="33" spans="2:3" ht="14.4" x14ac:dyDescent="0.3">
      <c r="B33" s="209" t="s">
        <v>393</v>
      </c>
      <c r="C33" s="210" t="s">
        <v>416</v>
      </c>
    </row>
    <row r="34" spans="2:3" ht="14.4" x14ac:dyDescent="0.3">
      <c r="B34" s="209" t="s">
        <v>394</v>
      </c>
      <c r="C34" s="210" t="s">
        <v>417</v>
      </c>
    </row>
    <row r="35" spans="2:3" ht="14.4" x14ac:dyDescent="0.3">
      <c r="B35" s="209"/>
      <c r="C35" s="210"/>
    </row>
    <row r="36" spans="2:3" ht="14.4" x14ac:dyDescent="0.3">
      <c r="B36" s="457" t="s">
        <v>418</v>
      </c>
      <c r="C36" s="458"/>
    </row>
    <row r="37" spans="2:3" ht="14.4" x14ac:dyDescent="0.3">
      <c r="B37" s="209" t="s">
        <v>419</v>
      </c>
      <c r="C37" s="210" t="s">
        <v>426</v>
      </c>
    </row>
    <row r="38" spans="2:3" ht="14.4" x14ac:dyDescent="0.3">
      <c r="B38" s="209" t="s">
        <v>420</v>
      </c>
      <c r="C38" s="210" t="s">
        <v>427</v>
      </c>
    </row>
    <row r="39" spans="2:3" ht="14.4" x14ac:dyDescent="0.3">
      <c r="B39" s="209"/>
      <c r="C39" s="210"/>
    </row>
    <row r="40" spans="2:3" ht="14.4" x14ac:dyDescent="0.3">
      <c r="B40" s="457" t="s">
        <v>428</v>
      </c>
      <c r="C40" s="458"/>
    </row>
    <row r="41" spans="2:3" ht="14.4" x14ac:dyDescent="0.3">
      <c r="B41" s="209" t="s">
        <v>421</v>
      </c>
      <c r="C41" s="210" t="s">
        <v>429</v>
      </c>
    </row>
    <row r="42" spans="2:3" ht="14.4" x14ac:dyDescent="0.3">
      <c r="B42" s="209" t="s">
        <v>422</v>
      </c>
      <c r="C42" s="210" t="s">
        <v>430</v>
      </c>
    </row>
    <row r="43" spans="2:3" ht="14.4" x14ac:dyDescent="0.3">
      <c r="B43" s="209" t="s">
        <v>423</v>
      </c>
      <c r="C43" s="210" t="s">
        <v>431</v>
      </c>
    </row>
    <row r="44" spans="2:3" ht="14.4" x14ac:dyDescent="0.3">
      <c r="B44" s="209" t="s">
        <v>424</v>
      </c>
      <c r="C44" s="212" t="s">
        <v>432</v>
      </c>
    </row>
    <row r="45" spans="2:3" ht="14.4" x14ac:dyDescent="0.3">
      <c r="B45" s="209"/>
      <c r="C45" s="212"/>
    </row>
    <row r="46" spans="2:3" ht="14.4" x14ac:dyDescent="0.3">
      <c r="B46" s="457" t="s">
        <v>553</v>
      </c>
      <c r="C46" s="458"/>
    </row>
    <row r="47" spans="2:3" ht="14.4" x14ac:dyDescent="0.3">
      <c r="B47" s="209" t="s">
        <v>425</v>
      </c>
      <c r="C47" s="210" t="s">
        <v>433</v>
      </c>
    </row>
    <row r="48" spans="2:3" ht="14.4" x14ac:dyDescent="0.3">
      <c r="B48" s="209" t="s">
        <v>434</v>
      </c>
      <c r="C48" s="210" t="s">
        <v>438</v>
      </c>
    </row>
    <row r="49" spans="2:3" ht="14.4" x14ac:dyDescent="0.3">
      <c r="B49" s="209" t="s">
        <v>435</v>
      </c>
      <c r="C49" s="210" t="s">
        <v>439</v>
      </c>
    </row>
    <row r="50" spans="2:3" ht="14.4" x14ac:dyDescent="0.3">
      <c r="B50" s="209"/>
      <c r="C50" s="210"/>
    </row>
    <row r="51" spans="2:3" ht="14.4" x14ac:dyDescent="0.3">
      <c r="B51" s="457" t="s">
        <v>524</v>
      </c>
      <c r="C51" s="458"/>
    </row>
    <row r="52" spans="2:3" ht="14.4" x14ac:dyDescent="0.3">
      <c r="B52" s="209" t="s">
        <v>436</v>
      </c>
      <c r="C52" s="210" t="s">
        <v>440</v>
      </c>
    </row>
    <row r="53" spans="2:3" ht="14.4" x14ac:dyDescent="0.3">
      <c r="B53" s="209" t="s">
        <v>437</v>
      </c>
      <c r="C53" s="210" t="s">
        <v>442</v>
      </c>
    </row>
  </sheetData>
  <mergeCells count="12">
    <mergeCell ref="B36:C36"/>
    <mergeCell ref="B40:C40"/>
    <mergeCell ref="B20:C20"/>
    <mergeCell ref="B46:C46"/>
    <mergeCell ref="B51:C51"/>
    <mergeCell ref="B32:C32"/>
    <mergeCell ref="B1:C1"/>
    <mergeCell ref="B3:C3"/>
    <mergeCell ref="B4:C4"/>
    <mergeCell ref="B10:C10"/>
    <mergeCell ref="B26:C26"/>
    <mergeCell ref="B14:C14"/>
  </mergeCells>
  <pageMargins left="0.7" right="0.7" top="0.75" bottom="0.75" header="0.3" footer="0.3"/>
  <pageSetup paperSize="120" scale="90" fitToHeight="0" orientation="portrait" horizontalDpi="1200" verticalDpi="1200" r:id="rId1"/>
  <headerFooter>
    <oddFooter>&amp;LReproduction interdite © TC Média Livres Inc.  &amp;RComptabilité 2</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99"/>
  <sheetViews>
    <sheetView showGridLines="0" zoomScaleNormal="100" workbookViewId="0">
      <selection activeCell="G16" sqref="G16"/>
    </sheetView>
  </sheetViews>
  <sheetFormatPr baseColWidth="10" defaultColWidth="11.44140625" defaultRowHeight="14.4" x14ac:dyDescent="0.3"/>
  <cols>
    <col min="1" max="1" width="0.88671875" style="1" customWidth="1"/>
    <col min="2" max="9" width="15.6640625" style="1" customWidth="1"/>
    <col min="10" max="10" width="2.6640625" style="1" customWidth="1"/>
    <col min="11" max="16384" width="11.44140625" style="1"/>
  </cols>
  <sheetData>
    <row r="1" spans="2:10" ht="15.6" x14ac:dyDescent="0.3">
      <c r="B1" s="455" t="s">
        <v>15</v>
      </c>
      <c r="C1" s="455"/>
      <c r="D1" s="455"/>
      <c r="E1" s="455"/>
      <c r="F1" s="455"/>
      <c r="G1" s="455"/>
      <c r="H1" s="455"/>
      <c r="I1" s="455"/>
    </row>
    <row r="2" spans="2:10" ht="15.6" x14ac:dyDescent="0.3">
      <c r="B2" s="2" t="s">
        <v>167</v>
      </c>
      <c r="C2" s="479" t="s">
        <v>582</v>
      </c>
      <c r="D2" s="479"/>
      <c r="E2" s="479"/>
    </row>
    <row r="3" spans="2:10" ht="15.6" x14ac:dyDescent="0.3">
      <c r="B3" s="2"/>
      <c r="C3" s="2"/>
      <c r="D3" s="2"/>
      <c r="E3" s="2"/>
    </row>
    <row r="4" spans="2:10" x14ac:dyDescent="0.3">
      <c r="B4" s="100"/>
      <c r="C4" s="100"/>
      <c r="D4" s="100"/>
      <c r="E4" s="456" t="s">
        <v>2</v>
      </c>
      <c r="F4" s="456"/>
      <c r="G4" s="100"/>
      <c r="H4" s="100"/>
      <c r="I4" s="100" t="s">
        <v>537</v>
      </c>
    </row>
    <row r="5" spans="2:10" ht="28.8" x14ac:dyDescent="0.3">
      <c r="B5" s="323" t="s">
        <v>3</v>
      </c>
      <c r="C5" s="473" t="s">
        <v>554</v>
      </c>
      <c r="D5" s="474"/>
      <c r="E5" s="474"/>
      <c r="F5" s="475"/>
      <c r="G5" s="326" t="s">
        <v>512</v>
      </c>
      <c r="H5" s="327" t="s">
        <v>4</v>
      </c>
      <c r="I5" s="327" t="s">
        <v>5</v>
      </c>
    </row>
    <row r="6" spans="2:10" x14ac:dyDescent="0.3">
      <c r="B6" s="5" t="s">
        <v>14</v>
      </c>
      <c r="C6" s="476"/>
      <c r="D6" s="513"/>
      <c r="E6" s="513"/>
      <c r="F6" s="514"/>
      <c r="G6" s="12"/>
      <c r="H6" s="9"/>
      <c r="I6" s="9"/>
    </row>
    <row r="7" spans="2:10" ht="15" customHeight="1" x14ac:dyDescent="0.3">
      <c r="B7" s="6" t="s">
        <v>61</v>
      </c>
      <c r="C7" s="483" t="s">
        <v>123</v>
      </c>
      <c r="D7" s="484"/>
      <c r="E7" s="484"/>
      <c r="F7" s="485"/>
      <c r="G7" s="114">
        <v>1180</v>
      </c>
      <c r="H7" s="115">
        <v>16661.599999999999</v>
      </c>
      <c r="I7" s="115"/>
    </row>
    <row r="8" spans="2:10" ht="15" customHeight="1" x14ac:dyDescent="0.3">
      <c r="B8" s="112"/>
      <c r="C8" s="483" t="s">
        <v>115</v>
      </c>
      <c r="D8" s="484"/>
      <c r="E8" s="484"/>
      <c r="F8" s="485"/>
      <c r="G8" s="114">
        <v>1105</v>
      </c>
      <c r="H8" s="115">
        <f>ROUND(H7*'Données constantes'!C3,2)</f>
        <v>833.08</v>
      </c>
      <c r="I8" s="115"/>
    </row>
    <row r="9" spans="2:10" ht="15" customHeight="1" x14ac:dyDescent="0.3">
      <c r="B9" s="112"/>
      <c r="C9" s="483" t="s">
        <v>119</v>
      </c>
      <c r="D9" s="484"/>
      <c r="E9" s="484"/>
      <c r="F9" s="485"/>
      <c r="G9" s="114">
        <v>1110</v>
      </c>
      <c r="H9" s="115">
        <f>ROUND(H7*'Données constantes'!C4,2)</f>
        <v>1661.99</v>
      </c>
      <c r="I9" s="115"/>
    </row>
    <row r="10" spans="2:10" ht="15" customHeight="1" x14ac:dyDescent="0.3">
      <c r="B10" s="112"/>
      <c r="C10" s="106" t="s">
        <v>9</v>
      </c>
      <c r="D10" s="104"/>
      <c r="E10" s="104"/>
      <c r="F10" s="105"/>
      <c r="G10" s="114">
        <v>2100</v>
      </c>
      <c r="H10" s="115"/>
      <c r="I10" s="115">
        <f>SUM(H7:H9)</f>
        <v>19156.670000000002</v>
      </c>
      <c r="J10" s="225"/>
    </row>
    <row r="11" spans="2:10" ht="30" customHeight="1" x14ac:dyDescent="0.3">
      <c r="B11" s="112"/>
      <c r="C11" s="480" t="s">
        <v>528</v>
      </c>
      <c r="D11" s="481"/>
      <c r="E11" s="481"/>
      <c r="F11" s="482"/>
      <c r="G11" s="114"/>
      <c r="H11" s="115"/>
      <c r="I11" s="115"/>
    </row>
    <row r="12" spans="2:10" ht="15" customHeight="1" x14ac:dyDescent="0.3">
      <c r="B12" s="112"/>
      <c r="C12" s="113"/>
      <c r="D12" s="116"/>
      <c r="E12" s="116"/>
      <c r="F12" s="117"/>
      <c r="G12" s="114"/>
      <c r="H12" s="115"/>
      <c r="I12" s="115"/>
    </row>
    <row r="13" spans="2:10" x14ac:dyDescent="0.3">
      <c r="B13" s="6" t="s">
        <v>168</v>
      </c>
      <c r="C13" s="483" t="s">
        <v>123</v>
      </c>
      <c r="D13" s="484"/>
      <c r="E13" s="484"/>
      <c r="F13" s="485"/>
      <c r="G13" s="13">
        <v>1180</v>
      </c>
      <c r="H13" s="10">
        <f>152.22/'Données constantes'!C6</f>
        <v>132.39399869536854</v>
      </c>
      <c r="I13" s="11"/>
    </row>
    <row r="14" spans="2:10" x14ac:dyDescent="0.3">
      <c r="B14" s="6"/>
      <c r="C14" s="483" t="s">
        <v>115</v>
      </c>
      <c r="D14" s="484"/>
      <c r="E14" s="484"/>
      <c r="F14" s="485"/>
      <c r="G14" s="13">
        <v>1105</v>
      </c>
      <c r="H14" s="11">
        <f>ROUND(H13*'Données constantes'!C3,2)</f>
        <v>6.62</v>
      </c>
      <c r="I14" s="11"/>
    </row>
    <row r="15" spans="2:10" x14ac:dyDescent="0.3">
      <c r="B15" s="6"/>
      <c r="C15" s="483" t="s">
        <v>119</v>
      </c>
      <c r="D15" s="484"/>
      <c r="E15" s="484"/>
      <c r="F15" s="485"/>
      <c r="G15" s="13">
        <v>1110</v>
      </c>
      <c r="H15" s="11">
        <f>ROUND(H13*'Données constantes'!C4,2)</f>
        <v>13.21</v>
      </c>
      <c r="I15" s="11"/>
    </row>
    <row r="16" spans="2:10" x14ac:dyDescent="0.3">
      <c r="B16" s="7"/>
      <c r="C16" s="106" t="s">
        <v>116</v>
      </c>
      <c r="D16" s="104"/>
      <c r="E16" s="104"/>
      <c r="F16" s="105"/>
      <c r="G16" s="13">
        <v>1010</v>
      </c>
      <c r="H16" s="11"/>
      <c r="I16" s="11">
        <f>SUM(H13:H15)</f>
        <v>152.22399869536855</v>
      </c>
      <c r="J16" s="225"/>
    </row>
    <row r="17" spans="2:10" ht="30" customHeight="1" x14ac:dyDescent="0.3">
      <c r="B17" s="7"/>
      <c r="C17" s="480" t="s">
        <v>635</v>
      </c>
      <c r="D17" s="481"/>
      <c r="E17" s="481"/>
      <c r="F17" s="482"/>
      <c r="G17" s="13"/>
      <c r="H17" s="11"/>
      <c r="I17" s="11"/>
    </row>
    <row r="18" spans="2:10" x14ac:dyDescent="0.3">
      <c r="B18" s="7"/>
      <c r="C18" s="483"/>
      <c r="D18" s="484"/>
      <c r="E18" s="484"/>
      <c r="F18" s="485"/>
      <c r="G18" s="13"/>
      <c r="H18" s="11"/>
      <c r="I18" s="11"/>
    </row>
    <row r="19" spans="2:10" x14ac:dyDescent="0.3">
      <c r="B19" s="6" t="s">
        <v>112</v>
      </c>
      <c r="C19" s="483" t="s">
        <v>120</v>
      </c>
      <c r="D19" s="484"/>
      <c r="E19" s="484"/>
      <c r="F19" s="485"/>
      <c r="G19" s="13">
        <v>1100</v>
      </c>
      <c r="H19" s="11">
        <f>SUM(I20:I22)</f>
        <v>2655.8199999999997</v>
      </c>
      <c r="I19" s="11"/>
    </row>
    <row r="20" spans="2:10" x14ac:dyDescent="0.3">
      <c r="B20" s="6"/>
      <c r="C20" s="106" t="s">
        <v>19</v>
      </c>
      <c r="D20" s="104"/>
      <c r="E20" s="104"/>
      <c r="F20" s="105"/>
      <c r="G20" s="13">
        <v>4500</v>
      </c>
      <c r="H20" s="11"/>
      <c r="I20" s="11">
        <v>2309.91</v>
      </c>
    </row>
    <row r="21" spans="2:10" ht="15" customHeight="1" x14ac:dyDescent="0.3">
      <c r="B21" s="7"/>
      <c r="C21" s="106" t="s">
        <v>117</v>
      </c>
      <c r="D21" s="104"/>
      <c r="E21" s="104"/>
      <c r="F21" s="105"/>
      <c r="G21" s="13">
        <v>2305</v>
      </c>
      <c r="H21" s="11"/>
      <c r="I21" s="11">
        <f>ROUND(I20*'Données constantes'!C3,2)</f>
        <v>115.5</v>
      </c>
    </row>
    <row r="22" spans="2:10" ht="15" customHeight="1" x14ac:dyDescent="0.3">
      <c r="B22" s="7"/>
      <c r="C22" s="106" t="s">
        <v>118</v>
      </c>
      <c r="D22" s="106"/>
      <c r="E22" s="106"/>
      <c r="F22" s="106"/>
      <c r="G22" s="13">
        <v>2310</v>
      </c>
      <c r="H22" s="11"/>
      <c r="I22" s="11">
        <f>ROUND(I20*'Données constantes'!C4,2)</f>
        <v>230.41</v>
      </c>
      <c r="J22" s="225"/>
    </row>
    <row r="23" spans="2:10" ht="30" customHeight="1" x14ac:dyDescent="0.3">
      <c r="B23" s="7"/>
      <c r="C23" s="489" t="s">
        <v>636</v>
      </c>
      <c r="D23" s="490"/>
      <c r="E23" s="490"/>
      <c r="F23" s="491"/>
      <c r="G23" s="13"/>
      <c r="H23" s="11"/>
      <c r="I23" s="11"/>
    </row>
    <row r="24" spans="2:10" x14ac:dyDescent="0.3">
      <c r="B24" s="7"/>
      <c r="C24" s="483"/>
      <c r="D24" s="484"/>
      <c r="E24" s="484"/>
      <c r="F24" s="485"/>
      <c r="G24" s="13"/>
      <c r="H24" s="11"/>
      <c r="I24" s="11"/>
    </row>
    <row r="25" spans="2:10" x14ac:dyDescent="0.3">
      <c r="B25" s="6" t="s">
        <v>112</v>
      </c>
      <c r="C25" s="483" t="s">
        <v>20</v>
      </c>
      <c r="D25" s="484"/>
      <c r="E25" s="484"/>
      <c r="F25" s="485"/>
      <c r="G25" s="13">
        <v>5000</v>
      </c>
      <c r="H25" s="11">
        <v>1494</v>
      </c>
      <c r="I25" s="11"/>
    </row>
    <row r="26" spans="2:10" x14ac:dyDescent="0.3">
      <c r="B26" s="7"/>
      <c r="C26" s="106" t="s">
        <v>123</v>
      </c>
      <c r="D26" s="106"/>
      <c r="E26" s="106"/>
      <c r="F26" s="106"/>
      <c r="G26" s="13">
        <v>1180</v>
      </c>
      <c r="H26" s="11"/>
      <c r="I26" s="11">
        <f>H25</f>
        <v>1494</v>
      </c>
    </row>
    <row r="27" spans="2:10" ht="30" customHeight="1" x14ac:dyDescent="0.3">
      <c r="B27" s="7"/>
      <c r="C27" s="494" t="s">
        <v>171</v>
      </c>
      <c r="D27" s="495"/>
      <c r="E27" s="495"/>
      <c r="F27" s="496"/>
      <c r="G27" s="13"/>
      <c r="H27" s="11"/>
      <c r="I27" s="11"/>
    </row>
    <row r="28" spans="2:10" x14ac:dyDescent="0.3">
      <c r="B28" s="7"/>
      <c r="C28" s="99"/>
      <c r="D28" s="104"/>
      <c r="E28" s="104"/>
      <c r="F28" s="105"/>
      <c r="G28" s="13"/>
      <c r="H28" s="11"/>
      <c r="I28" s="11"/>
    </row>
    <row r="29" spans="2:10" x14ac:dyDescent="0.3">
      <c r="B29" s="6" t="s">
        <v>113</v>
      </c>
      <c r="C29" s="483" t="s">
        <v>9</v>
      </c>
      <c r="D29" s="484"/>
      <c r="E29" s="484"/>
      <c r="F29" s="485"/>
      <c r="G29" s="13">
        <v>2100</v>
      </c>
      <c r="H29" s="11">
        <f>SUM(I30:I32)</f>
        <v>889.62000000000012</v>
      </c>
      <c r="I29" s="11"/>
    </row>
    <row r="30" spans="2:10" x14ac:dyDescent="0.3">
      <c r="B30" s="6"/>
      <c r="C30" s="106" t="s">
        <v>123</v>
      </c>
      <c r="D30" s="106"/>
      <c r="E30" s="106"/>
      <c r="F30" s="106"/>
      <c r="G30" s="13">
        <v>1180</v>
      </c>
      <c r="H30" s="11"/>
      <c r="I30" s="11">
        <v>773.75</v>
      </c>
    </row>
    <row r="31" spans="2:10" x14ac:dyDescent="0.3">
      <c r="B31" s="6"/>
      <c r="C31" s="106" t="s">
        <v>115</v>
      </c>
      <c r="D31" s="106"/>
      <c r="E31" s="106"/>
      <c r="F31" s="106"/>
      <c r="G31" s="13">
        <v>1105</v>
      </c>
      <c r="H31" s="11"/>
      <c r="I31" s="11">
        <f>ROUND(I30*'Données constantes'!C3,2)</f>
        <v>38.69</v>
      </c>
    </row>
    <row r="32" spans="2:10" x14ac:dyDescent="0.3">
      <c r="B32" s="6"/>
      <c r="C32" s="106" t="s">
        <v>119</v>
      </c>
      <c r="D32" s="106"/>
      <c r="E32" s="106"/>
      <c r="F32" s="106"/>
      <c r="G32" s="13">
        <v>1110</v>
      </c>
      <c r="H32" s="11"/>
      <c r="I32" s="11">
        <f>ROUND(I30*'Données constantes'!C4,2)</f>
        <v>77.180000000000007</v>
      </c>
      <c r="J32" s="225"/>
    </row>
    <row r="33" spans="2:10" ht="30" customHeight="1" x14ac:dyDescent="0.3">
      <c r="B33" s="7"/>
      <c r="C33" s="480" t="s">
        <v>172</v>
      </c>
      <c r="D33" s="481"/>
      <c r="E33" s="481"/>
      <c r="F33" s="482"/>
      <c r="G33" s="13"/>
      <c r="H33" s="11"/>
      <c r="I33" s="11"/>
    </row>
    <row r="34" spans="2:10" x14ac:dyDescent="0.3">
      <c r="B34" s="7"/>
      <c r="C34" s="99"/>
      <c r="D34" s="104"/>
      <c r="E34" s="104"/>
      <c r="F34" s="105"/>
      <c r="G34" s="13"/>
      <c r="H34" s="11"/>
      <c r="I34" s="11"/>
    </row>
    <row r="35" spans="2:10" x14ac:dyDescent="0.3">
      <c r="B35" s="6" t="s">
        <v>169</v>
      </c>
      <c r="C35" s="483" t="s">
        <v>9</v>
      </c>
      <c r="D35" s="484"/>
      <c r="E35" s="484"/>
      <c r="F35" s="485"/>
      <c r="G35" s="13">
        <v>2100</v>
      </c>
      <c r="H35" s="11">
        <f>I10-H29</f>
        <v>18267.050000000003</v>
      </c>
      <c r="I35" s="11"/>
    </row>
    <row r="36" spans="2:10" x14ac:dyDescent="0.3">
      <c r="B36" s="6"/>
      <c r="C36" s="106" t="s">
        <v>123</v>
      </c>
      <c r="D36" s="106"/>
      <c r="E36" s="106"/>
      <c r="F36" s="106"/>
      <c r="G36" s="13">
        <v>1180</v>
      </c>
      <c r="H36" s="11"/>
      <c r="I36" s="11">
        <f>(H7-I30)*0.02</f>
        <v>317.75700000000001</v>
      </c>
    </row>
    <row r="37" spans="2:10" x14ac:dyDescent="0.3">
      <c r="B37" s="6"/>
      <c r="C37" s="106" t="s">
        <v>116</v>
      </c>
      <c r="D37" s="106"/>
      <c r="E37" s="106"/>
      <c r="F37" s="106"/>
      <c r="G37" s="13">
        <v>1010</v>
      </c>
      <c r="H37" s="11"/>
      <c r="I37" s="11">
        <f>H35-I36</f>
        <v>17949.293000000001</v>
      </c>
      <c r="J37" s="225"/>
    </row>
    <row r="38" spans="2:10" ht="45" customHeight="1" x14ac:dyDescent="0.3">
      <c r="B38" s="7"/>
      <c r="C38" s="480" t="s">
        <v>637</v>
      </c>
      <c r="D38" s="481"/>
      <c r="E38" s="481"/>
      <c r="F38" s="482"/>
      <c r="G38" s="13"/>
      <c r="H38" s="11"/>
      <c r="I38" s="11"/>
    </row>
    <row r="39" spans="2:10" ht="15" customHeight="1" x14ac:dyDescent="0.3">
      <c r="B39" s="7"/>
      <c r="C39" s="108"/>
      <c r="D39" s="109"/>
      <c r="E39" s="109"/>
      <c r="F39" s="110"/>
      <c r="G39" s="13"/>
      <c r="H39" s="11"/>
      <c r="I39" s="11"/>
    </row>
    <row r="40" spans="2:10" ht="15" customHeight="1" x14ac:dyDescent="0.3">
      <c r="B40" s="6" t="s">
        <v>63</v>
      </c>
      <c r="C40" s="483" t="s">
        <v>461</v>
      </c>
      <c r="D40" s="484"/>
      <c r="E40" s="484"/>
      <c r="F40" s="485"/>
      <c r="G40" s="13">
        <v>5600</v>
      </c>
      <c r="H40" s="11">
        <f>163.49/'Données constantes'!C6</f>
        <v>142.19612959338986</v>
      </c>
      <c r="I40" s="11"/>
    </row>
    <row r="41" spans="2:10" ht="15" customHeight="1" x14ac:dyDescent="0.3">
      <c r="B41" s="6"/>
      <c r="C41" s="483" t="s">
        <v>115</v>
      </c>
      <c r="D41" s="484"/>
      <c r="E41" s="484"/>
      <c r="F41" s="485"/>
      <c r="G41" s="13">
        <v>1105</v>
      </c>
      <c r="H41" s="11">
        <f>ROUND(H40*'Données constantes'!C3,2)</f>
        <v>7.11</v>
      </c>
      <c r="I41" s="11"/>
    </row>
    <row r="42" spans="2:10" ht="15" customHeight="1" x14ac:dyDescent="0.3">
      <c r="B42" s="6"/>
      <c r="C42" s="483" t="s">
        <v>119</v>
      </c>
      <c r="D42" s="484"/>
      <c r="E42" s="484"/>
      <c r="F42" s="485"/>
      <c r="G42" s="13">
        <v>1110</v>
      </c>
      <c r="H42" s="11">
        <f>ROUND(H40*'Données constantes'!C4,2)</f>
        <v>14.18</v>
      </c>
      <c r="I42" s="11"/>
    </row>
    <row r="43" spans="2:10" ht="15" customHeight="1" x14ac:dyDescent="0.3">
      <c r="B43" s="6"/>
      <c r="C43" s="106" t="s">
        <v>9</v>
      </c>
      <c r="D43" s="104"/>
      <c r="E43" s="104"/>
      <c r="F43" s="105"/>
      <c r="G43" s="13">
        <v>2100</v>
      </c>
      <c r="H43" s="11"/>
      <c r="I43" s="11">
        <f>SUM(H40:H42)</f>
        <v>163.48612959338988</v>
      </c>
      <c r="J43" s="225"/>
    </row>
    <row r="44" spans="2:10" ht="30" customHeight="1" x14ac:dyDescent="0.3">
      <c r="B44" s="6"/>
      <c r="C44" s="480" t="s">
        <v>584</v>
      </c>
      <c r="D44" s="481"/>
      <c r="E44" s="481"/>
      <c r="F44" s="482"/>
      <c r="G44" s="13"/>
      <c r="H44" s="11"/>
      <c r="I44" s="11"/>
    </row>
    <row r="45" spans="2:10" ht="15" customHeight="1" x14ac:dyDescent="0.3">
      <c r="B45" s="7"/>
      <c r="C45" s="108"/>
      <c r="D45" s="109"/>
      <c r="E45" s="109"/>
      <c r="F45" s="110"/>
      <c r="G45" s="13"/>
      <c r="H45" s="11"/>
      <c r="I45" s="11"/>
    </row>
    <row r="46" spans="2:10" ht="15" customHeight="1" x14ac:dyDescent="0.3">
      <c r="B46" s="6" t="s">
        <v>170</v>
      </c>
      <c r="C46" s="483" t="s">
        <v>140</v>
      </c>
      <c r="D46" s="484"/>
      <c r="E46" s="484"/>
      <c r="F46" s="485"/>
      <c r="G46" s="13">
        <v>4510</v>
      </c>
      <c r="H46" s="11">
        <v>217.34</v>
      </c>
      <c r="I46" s="11"/>
    </row>
    <row r="47" spans="2:10" ht="15" customHeight="1" x14ac:dyDescent="0.3">
      <c r="B47" s="6"/>
      <c r="C47" s="483" t="s">
        <v>117</v>
      </c>
      <c r="D47" s="484"/>
      <c r="E47" s="484"/>
      <c r="F47" s="485"/>
      <c r="G47" s="13">
        <v>2305</v>
      </c>
      <c r="H47" s="11">
        <f>ROUND(H46*'Données constantes'!C3,2)</f>
        <v>10.87</v>
      </c>
      <c r="I47" s="11"/>
    </row>
    <row r="48" spans="2:10" ht="15" customHeight="1" x14ac:dyDescent="0.3">
      <c r="B48" s="6"/>
      <c r="C48" s="483" t="s">
        <v>118</v>
      </c>
      <c r="D48" s="484"/>
      <c r="E48" s="484"/>
      <c r="F48" s="485"/>
      <c r="G48" s="13">
        <v>2310</v>
      </c>
      <c r="H48" s="11">
        <f>ROUND(H46*'Données constantes'!C4,2)</f>
        <v>21.68</v>
      </c>
      <c r="I48" s="11"/>
    </row>
    <row r="49" spans="2:10" ht="15" customHeight="1" x14ac:dyDescent="0.3">
      <c r="B49" s="7"/>
      <c r="C49" s="106" t="s">
        <v>120</v>
      </c>
      <c r="D49" s="106"/>
      <c r="E49" s="106"/>
      <c r="F49" s="106"/>
      <c r="G49" s="13">
        <v>1100</v>
      </c>
      <c r="H49" s="11"/>
      <c r="I49" s="11">
        <f>SUM(H46:H48)</f>
        <v>249.89000000000001</v>
      </c>
      <c r="J49" s="225"/>
    </row>
    <row r="50" spans="2:10" ht="30" customHeight="1" x14ac:dyDescent="0.3">
      <c r="B50" s="7"/>
      <c r="C50" s="494" t="s">
        <v>638</v>
      </c>
      <c r="D50" s="495"/>
      <c r="E50" s="495"/>
      <c r="F50" s="496"/>
      <c r="G50" s="13"/>
      <c r="H50" s="11"/>
      <c r="I50" s="11"/>
    </row>
    <row r="53" spans="2:10" x14ac:dyDescent="0.3">
      <c r="B53" s="100"/>
      <c r="C53" s="100"/>
      <c r="D53" s="100"/>
      <c r="E53" s="456" t="s">
        <v>2</v>
      </c>
      <c r="F53" s="456"/>
      <c r="G53" s="100"/>
      <c r="H53" s="100"/>
      <c r="I53" s="100" t="s">
        <v>538</v>
      </c>
    </row>
    <row r="54" spans="2:10" ht="28.8" x14ac:dyDescent="0.3">
      <c r="B54" s="323" t="s">
        <v>3</v>
      </c>
      <c r="C54" s="473" t="s">
        <v>554</v>
      </c>
      <c r="D54" s="507"/>
      <c r="E54" s="507"/>
      <c r="F54" s="508"/>
      <c r="G54" s="326" t="s">
        <v>512</v>
      </c>
      <c r="H54" s="327" t="s">
        <v>4</v>
      </c>
      <c r="I54" s="327" t="s">
        <v>5</v>
      </c>
    </row>
    <row r="55" spans="2:10" x14ac:dyDescent="0.3">
      <c r="B55" s="5" t="s">
        <v>14</v>
      </c>
      <c r="C55" s="476"/>
      <c r="D55" s="477"/>
      <c r="E55" s="477"/>
      <c r="F55" s="478"/>
      <c r="G55" s="12"/>
      <c r="H55" s="9"/>
      <c r="I55" s="115"/>
      <c r="J55" s="233"/>
    </row>
    <row r="56" spans="2:10" x14ac:dyDescent="0.3">
      <c r="B56" s="6" t="s">
        <v>170</v>
      </c>
      <c r="C56" s="129" t="s">
        <v>123</v>
      </c>
      <c r="D56" s="104"/>
      <c r="E56" s="104"/>
      <c r="F56" s="105"/>
      <c r="G56" s="114">
        <v>1180</v>
      </c>
      <c r="H56" s="115">
        <v>129.94999999999999</v>
      </c>
      <c r="I56" s="115"/>
    </row>
    <row r="57" spans="2:10" x14ac:dyDescent="0.3">
      <c r="B57" s="112"/>
      <c r="C57" s="121" t="s">
        <v>20</v>
      </c>
      <c r="D57" s="104"/>
      <c r="E57" s="104"/>
      <c r="F57" s="105"/>
      <c r="G57" s="114">
        <v>5000</v>
      </c>
      <c r="H57" s="115"/>
      <c r="I57" s="115">
        <f>H56</f>
        <v>129.94999999999999</v>
      </c>
    </row>
    <row r="58" spans="2:10" ht="30" customHeight="1" x14ac:dyDescent="0.3">
      <c r="B58" s="112"/>
      <c r="C58" s="494" t="s">
        <v>639</v>
      </c>
      <c r="D58" s="495"/>
      <c r="E58" s="495"/>
      <c r="F58" s="496"/>
      <c r="G58" s="114"/>
      <c r="H58" s="115"/>
      <c r="I58" s="115"/>
    </row>
    <row r="59" spans="2:10" ht="15" customHeight="1" x14ac:dyDescent="0.3">
      <c r="B59" s="112"/>
      <c r="C59" s="131"/>
      <c r="D59" s="137"/>
      <c r="E59" s="137"/>
      <c r="F59" s="138"/>
      <c r="G59" s="114"/>
      <c r="H59" s="115"/>
      <c r="I59" s="115"/>
    </row>
    <row r="60" spans="2:10" x14ac:dyDescent="0.3">
      <c r="B60" s="6" t="s">
        <v>173</v>
      </c>
      <c r="C60" s="483" t="s">
        <v>120</v>
      </c>
      <c r="D60" s="484"/>
      <c r="E60" s="484"/>
      <c r="F60" s="485"/>
      <c r="G60" s="13">
        <v>1100</v>
      </c>
      <c r="H60" s="10">
        <f>SUM(I61:I63)</f>
        <v>8352.369999999999</v>
      </c>
      <c r="I60" s="11"/>
    </row>
    <row r="61" spans="2:10" x14ac:dyDescent="0.3">
      <c r="B61" s="7"/>
      <c r="C61" s="106" t="s">
        <v>19</v>
      </c>
      <c r="D61" s="104"/>
      <c r="E61" s="104"/>
      <c r="F61" s="105"/>
      <c r="G61" s="13">
        <v>4500</v>
      </c>
      <c r="H61" s="11"/>
      <c r="I61" s="11">
        <v>7264.51</v>
      </c>
    </row>
    <row r="62" spans="2:10" x14ac:dyDescent="0.3">
      <c r="B62" s="7"/>
      <c r="C62" s="106" t="s">
        <v>117</v>
      </c>
      <c r="D62" s="104"/>
      <c r="E62" s="104"/>
      <c r="F62" s="105"/>
      <c r="G62" s="13">
        <v>2305</v>
      </c>
      <c r="H62" s="11"/>
      <c r="I62" s="11">
        <f>ROUND(I61*'Données constantes'!C3,2)</f>
        <v>363.23</v>
      </c>
    </row>
    <row r="63" spans="2:10" x14ac:dyDescent="0.3">
      <c r="B63" s="7"/>
      <c r="C63" s="106" t="s">
        <v>118</v>
      </c>
      <c r="D63" s="106"/>
      <c r="E63" s="106"/>
      <c r="F63" s="106"/>
      <c r="G63" s="13">
        <v>2310</v>
      </c>
      <c r="H63" s="11"/>
      <c r="I63" s="11">
        <f>ROUND(I61*'Données constantes'!C4,2)</f>
        <v>724.63</v>
      </c>
      <c r="J63" s="225"/>
    </row>
    <row r="64" spans="2:10" ht="30" customHeight="1" x14ac:dyDescent="0.3">
      <c r="B64" s="7"/>
      <c r="C64" s="489" t="s">
        <v>640</v>
      </c>
      <c r="D64" s="490"/>
      <c r="E64" s="490"/>
      <c r="F64" s="491"/>
      <c r="G64" s="13"/>
      <c r="H64" s="11"/>
      <c r="I64" s="11"/>
    </row>
    <row r="65" spans="2:10" x14ac:dyDescent="0.3">
      <c r="B65" s="7"/>
      <c r="C65" s="483"/>
      <c r="D65" s="484"/>
      <c r="E65" s="484"/>
      <c r="F65" s="485"/>
      <c r="G65" s="13"/>
      <c r="H65" s="11"/>
      <c r="I65" s="11"/>
    </row>
    <row r="66" spans="2:10" x14ac:dyDescent="0.3">
      <c r="B66" s="6" t="s">
        <v>173</v>
      </c>
      <c r="C66" s="483" t="s">
        <v>20</v>
      </c>
      <c r="D66" s="484"/>
      <c r="E66" s="484"/>
      <c r="F66" s="485"/>
      <c r="G66" s="13">
        <v>5000</v>
      </c>
      <c r="H66" s="11">
        <v>4876</v>
      </c>
      <c r="I66" s="11"/>
    </row>
    <row r="67" spans="2:10" x14ac:dyDescent="0.3">
      <c r="B67" s="7"/>
      <c r="C67" s="106" t="s">
        <v>123</v>
      </c>
      <c r="D67" s="106"/>
      <c r="E67" s="106"/>
      <c r="F67" s="106"/>
      <c r="G67" s="13">
        <v>1180</v>
      </c>
      <c r="H67" s="11"/>
      <c r="I67" s="11">
        <v>4876</v>
      </c>
    </row>
    <row r="68" spans="2:10" ht="30" customHeight="1" x14ac:dyDescent="0.3">
      <c r="B68" s="7"/>
      <c r="C68" s="494" t="s">
        <v>176</v>
      </c>
      <c r="D68" s="495"/>
      <c r="E68" s="495"/>
      <c r="F68" s="496"/>
      <c r="G68" s="13"/>
      <c r="H68" s="11"/>
      <c r="I68" s="11"/>
    </row>
    <row r="69" spans="2:10" x14ac:dyDescent="0.3">
      <c r="B69" s="7"/>
      <c r="C69" s="483"/>
      <c r="D69" s="484"/>
      <c r="E69" s="484"/>
      <c r="F69" s="485"/>
      <c r="G69" s="13"/>
      <c r="H69" s="11"/>
      <c r="I69" s="11"/>
    </row>
    <row r="70" spans="2:10" x14ac:dyDescent="0.3">
      <c r="B70" s="6" t="s">
        <v>174</v>
      </c>
      <c r="C70" s="483" t="s">
        <v>116</v>
      </c>
      <c r="D70" s="484"/>
      <c r="E70" s="484"/>
      <c r="F70" s="485"/>
      <c r="G70" s="13">
        <v>1010</v>
      </c>
      <c r="H70" s="11">
        <f>SUM(I71:I73)</f>
        <v>13370.322499999998</v>
      </c>
      <c r="I70" s="11"/>
    </row>
    <row r="71" spans="2:10" x14ac:dyDescent="0.3">
      <c r="B71" s="7"/>
      <c r="C71" s="106" t="s">
        <v>19</v>
      </c>
      <c r="D71" s="104"/>
      <c r="E71" s="104"/>
      <c r="F71" s="105"/>
      <c r="G71" s="13">
        <v>4500</v>
      </c>
      <c r="H71" s="11"/>
      <c r="I71" s="11">
        <f>13370.32/'Données constantes'!C6</f>
        <v>11628.893237660361</v>
      </c>
    </row>
    <row r="72" spans="2:10" x14ac:dyDescent="0.3">
      <c r="B72" s="7"/>
      <c r="C72" s="106" t="s">
        <v>117</v>
      </c>
      <c r="D72" s="104"/>
      <c r="E72" s="104"/>
      <c r="F72" s="105"/>
      <c r="G72" s="13">
        <v>2305</v>
      </c>
      <c r="H72" s="11"/>
      <c r="I72" s="11">
        <f>(I71*'Données constantes'!C3)+0.0025</f>
        <v>581.44716188301811</v>
      </c>
    </row>
    <row r="73" spans="2:10" ht="15" customHeight="1" x14ac:dyDescent="0.3">
      <c r="B73" s="7"/>
      <c r="C73" s="106" t="s">
        <v>118</v>
      </c>
      <c r="D73" s="106"/>
      <c r="E73" s="106"/>
      <c r="F73" s="106"/>
      <c r="G73" s="13">
        <v>2310</v>
      </c>
      <c r="H73" s="11"/>
      <c r="I73" s="11">
        <f>I71*'Données constantes'!C4</f>
        <v>1159.9821004566211</v>
      </c>
      <c r="J73" s="225"/>
    </row>
    <row r="74" spans="2:10" ht="15" customHeight="1" x14ac:dyDescent="0.3">
      <c r="B74" s="7"/>
      <c r="C74" s="489" t="s">
        <v>177</v>
      </c>
      <c r="D74" s="490"/>
      <c r="E74" s="490"/>
      <c r="F74" s="491"/>
      <c r="G74" s="13"/>
      <c r="H74" s="11"/>
      <c r="I74" s="11"/>
    </row>
    <row r="75" spans="2:10" ht="15" customHeight="1" x14ac:dyDescent="0.3">
      <c r="B75" s="7"/>
      <c r="C75" s="131"/>
      <c r="D75" s="137"/>
      <c r="E75" s="137"/>
      <c r="F75" s="138"/>
      <c r="G75" s="13"/>
      <c r="H75" s="11"/>
      <c r="I75" s="11"/>
    </row>
    <row r="76" spans="2:10" x14ac:dyDescent="0.3">
      <c r="B76" s="6" t="s">
        <v>174</v>
      </c>
      <c r="C76" s="483" t="s">
        <v>20</v>
      </c>
      <c r="D76" s="509"/>
      <c r="E76" s="509"/>
      <c r="F76" s="510"/>
      <c r="G76" s="13">
        <v>5000</v>
      </c>
      <c r="H76" s="11">
        <v>8295.76</v>
      </c>
      <c r="I76" s="11"/>
    </row>
    <row r="77" spans="2:10" x14ac:dyDescent="0.3">
      <c r="B77" s="7"/>
      <c r="C77" s="106" t="s">
        <v>123</v>
      </c>
      <c r="D77" s="106"/>
      <c r="E77" s="106"/>
      <c r="F77" s="106"/>
      <c r="G77" s="13">
        <v>1180</v>
      </c>
      <c r="H77" s="11"/>
      <c r="I77" s="11">
        <f>H76</f>
        <v>8295.76</v>
      </c>
    </row>
    <row r="78" spans="2:10" ht="15" customHeight="1" x14ac:dyDescent="0.3">
      <c r="B78" s="7"/>
      <c r="C78" s="494" t="s">
        <v>178</v>
      </c>
      <c r="D78" s="495"/>
      <c r="E78" s="495"/>
      <c r="F78" s="496"/>
      <c r="G78" s="13"/>
      <c r="H78" s="11"/>
      <c r="I78" s="11"/>
    </row>
    <row r="79" spans="2:10" ht="15" customHeight="1" x14ac:dyDescent="0.3">
      <c r="B79" s="7"/>
      <c r="C79" s="126"/>
      <c r="D79" s="127"/>
      <c r="E79" s="127"/>
      <c r="F79" s="128"/>
      <c r="G79" s="13"/>
      <c r="H79" s="11"/>
      <c r="I79" s="11"/>
    </row>
    <row r="80" spans="2:10" ht="15" customHeight="1" x14ac:dyDescent="0.3">
      <c r="B80" s="6" t="s">
        <v>175</v>
      </c>
      <c r="C80" s="483" t="s">
        <v>9</v>
      </c>
      <c r="D80" s="509"/>
      <c r="E80" s="509"/>
      <c r="F80" s="510"/>
      <c r="G80" s="13">
        <v>2100</v>
      </c>
      <c r="H80" s="11">
        <f>I43</f>
        <v>163.48612959338988</v>
      </c>
      <c r="I80" s="11"/>
    </row>
    <row r="81" spans="2:10" ht="15" customHeight="1" x14ac:dyDescent="0.3">
      <c r="B81" s="6"/>
      <c r="C81" s="106" t="s">
        <v>461</v>
      </c>
      <c r="D81" s="106"/>
      <c r="E81" s="106"/>
      <c r="F81" s="106"/>
      <c r="G81" s="13">
        <v>5600</v>
      </c>
      <c r="H81" s="11"/>
      <c r="I81" s="11">
        <f>H40*0.02</f>
        <v>2.8439225918677971</v>
      </c>
    </row>
    <row r="82" spans="2:10" ht="15" customHeight="1" x14ac:dyDescent="0.3">
      <c r="B82" s="6"/>
      <c r="C82" s="106" t="s">
        <v>116</v>
      </c>
      <c r="D82" s="106"/>
      <c r="E82" s="106"/>
      <c r="F82" s="106"/>
      <c r="G82" s="13">
        <v>1010</v>
      </c>
      <c r="H82" s="11"/>
      <c r="I82" s="11">
        <f>H80-I81</f>
        <v>160.64220700152208</v>
      </c>
    </row>
    <row r="83" spans="2:10" ht="30" customHeight="1" x14ac:dyDescent="0.3">
      <c r="B83" s="7"/>
      <c r="C83" s="480" t="s">
        <v>583</v>
      </c>
      <c r="D83" s="511"/>
      <c r="E83" s="511"/>
      <c r="F83" s="512"/>
      <c r="G83" s="13"/>
      <c r="H83" s="11"/>
      <c r="I83" s="11"/>
    </row>
    <row r="84" spans="2:10" ht="15" customHeight="1" x14ac:dyDescent="0.3">
      <c r="B84" s="7"/>
      <c r="C84" s="126"/>
      <c r="D84" s="127"/>
      <c r="E84" s="127"/>
      <c r="F84" s="128"/>
      <c r="G84" s="13"/>
      <c r="H84" s="11"/>
      <c r="I84" s="11"/>
    </row>
    <row r="85" spans="2:10" ht="15" customHeight="1" x14ac:dyDescent="0.3">
      <c r="B85" s="6" t="s">
        <v>179</v>
      </c>
      <c r="C85" s="483" t="s">
        <v>123</v>
      </c>
      <c r="D85" s="509"/>
      <c r="E85" s="509"/>
      <c r="F85" s="510"/>
      <c r="G85" s="13">
        <v>1180</v>
      </c>
      <c r="H85" s="11">
        <f>4131.3/'Données constantes'!C6</f>
        <v>3593.2159165035878</v>
      </c>
      <c r="I85" s="11"/>
    </row>
    <row r="86" spans="2:10" ht="15" customHeight="1" x14ac:dyDescent="0.3">
      <c r="B86" s="6"/>
      <c r="C86" s="483" t="s">
        <v>115</v>
      </c>
      <c r="D86" s="509"/>
      <c r="E86" s="509"/>
      <c r="F86" s="510"/>
      <c r="G86" s="13">
        <v>1105</v>
      </c>
      <c r="H86" s="11">
        <f>ROUND(H85*'Données constantes'!C3,2)</f>
        <v>179.66</v>
      </c>
      <c r="I86" s="11"/>
    </row>
    <row r="87" spans="2:10" ht="15" customHeight="1" x14ac:dyDescent="0.3">
      <c r="B87" s="6"/>
      <c r="C87" s="483" t="s">
        <v>119</v>
      </c>
      <c r="D87" s="509"/>
      <c r="E87" s="509"/>
      <c r="F87" s="510"/>
      <c r="G87" s="13">
        <v>1110</v>
      </c>
      <c r="H87" s="11">
        <f>ROUND(H85*'Données constantes'!C4,2)</f>
        <v>358.42</v>
      </c>
      <c r="I87" s="11"/>
    </row>
    <row r="88" spans="2:10" ht="15" customHeight="1" x14ac:dyDescent="0.3">
      <c r="B88" s="7"/>
      <c r="C88" s="106" t="s">
        <v>116</v>
      </c>
      <c r="D88" s="104"/>
      <c r="E88" s="104"/>
      <c r="F88" s="105"/>
      <c r="G88" s="13">
        <v>1010</v>
      </c>
      <c r="H88" s="11"/>
      <c r="I88" s="11">
        <f>SUM(H85:H87)</f>
        <v>4131.2959165035873</v>
      </c>
      <c r="J88" s="225"/>
    </row>
    <row r="89" spans="2:10" ht="30" customHeight="1" x14ac:dyDescent="0.3">
      <c r="B89" s="7"/>
      <c r="C89" s="480" t="s">
        <v>641</v>
      </c>
      <c r="D89" s="511"/>
      <c r="E89" s="511"/>
      <c r="F89" s="512"/>
      <c r="G89" s="13"/>
      <c r="H89" s="11"/>
      <c r="I89" s="11"/>
    </row>
    <row r="90" spans="2:10" ht="15" customHeight="1" x14ac:dyDescent="0.3">
      <c r="B90" s="7"/>
      <c r="C90" s="126"/>
      <c r="D90" s="127"/>
      <c r="E90" s="127"/>
      <c r="F90" s="128"/>
      <c r="G90" s="13"/>
      <c r="H90" s="11"/>
      <c r="I90" s="11"/>
    </row>
    <row r="91" spans="2:10" ht="15" customHeight="1" x14ac:dyDescent="0.3">
      <c r="B91" s="6" t="s">
        <v>49</v>
      </c>
      <c r="C91" s="483" t="s">
        <v>116</v>
      </c>
      <c r="D91" s="484"/>
      <c r="E91" s="484"/>
      <c r="F91" s="485"/>
      <c r="G91" s="13">
        <v>1010</v>
      </c>
      <c r="H91" s="11">
        <f>SUM(I92:I94)</f>
        <v>11395.531154598826</v>
      </c>
      <c r="I91" s="11"/>
    </row>
    <row r="92" spans="2:10" ht="15" customHeight="1" x14ac:dyDescent="0.3">
      <c r="B92" s="7"/>
      <c r="C92" s="106" t="s">
        <v>19</v>
      </c>
      <c r="D92" s="104"/>
      <c r="E92" s="104"/>
      <c r="F92" s="105"/>
      <c r="G92" s="13">
        <v>4500</v>
      </c>
      <c r="H92" s="11"/>
      <c r="I92" s="11">
        <f>11395.53/'Données constantes'!C6</f>
        <v>9911.3111545988268</v>
      </c>
    </row>
    <row r="93" spans="2:10" ht="15" customHeight="1" x14ac:dyDescent="0.3">
      <c r="B93" s="7"/>
      <c r="C93" s="106" t="s">
        <v>117</v>
      </c>
      <c r="D93" s="104"/>
      <c r="E93" s="104"/>
      <c r="F93" s="105"/>
      <c r="G93" s="13">
        <v>2305</v>
      </c>
      <c r="H93" s="11"/>
      <c r="I93" s="11">
        <f>ROUND(I92*'Données constantes'!C3,2)</f>
        <v>495.57</v>
      </c>
    </row>
    <row r="94" spans="2:10" ht="15" customHeight="1" x14ac:dyDescent="0.3">
      <c r="B94" s="7"/>
      <c r="C94" s="106" t="s">
        <v>118</v>
      </c>
      <c r="D94" s="106"/>
      <c r="E94" s="106"/>
      <c r="F94" s="106"/>
      <c r="G94" s="13">
        <v>2310</v>
      </c>
      <c r="H94" s="11"/>
      <c r="I94" s="11">
        <f>ROUND(I92*'Données constantes'!C4,2)</f>
        <v>988.65</v>
      </c>
      <c r="J94" s="225"/>
    </row>
    <row r="95" spans="2:10" ht="15" customHeight="1" x14ac:dyDescent="0.3">
      <c r="B95" s="7"/>
      <c r="C95" s="489" t="s">
        <v>177</v>
      </c>
      <c r="D95" s="490"/>
      <c r="E95" s="490"/>
      <c r="F95" s="491"/>
      <c r="G95" s="13"/>
      <c r="H95" s="11"/>
      <c r="I95" s="11"/>
    </row>
    <row r="96" spans="2:10" ht="15" customHeight="1" x14ac:dyDescent="0.3">
      <c r="B96" s="7"/>
      <c r="C96" s="126"/>
      <c r="D96" s="127"/>
      <c r="E96" s="127"/>
      <c r="F96" s="128"/>
      <c r="G96" s="13"/>
      <c r="H96" s="11"/>
      <c r="I96" s="11"/>
    </row>
    <row r="97" spans="2:9" ht="15" customHeight="1" x14ac:dyDescent="0.3">
      <c r="B97" s="6" t="s">
        <v>49</v>
      </c>
      <c r="C97" s="483" t="s">
        <v>20</v>
      </c>
      <c r="D97" s="509"/>
      <c r="E97" s="509"/>
      <c r="F97" s="510"/>
      <c r="G97" s="13">
        <v>5000</v>
      </c>
      <c r="H97" s="11">
        <v>7135.4</v>
      </c>
      <c r="I97" s="11"/>
    </row>
    <row r="98" spans="2:9" ht="15" customHeight="1" x14ac:dyDescent="0.3">
      <c r="B98" s="7"/>
      <c r="C98" s="106" t="s">
        <v>123</v>
      </c>
      <c r="D98" s="106"/>
      <c r="E98" s="106"/>
      <c r="F98" s="106"/>
      <c r="G98" s="13">
        <v>1180</v>
      </c>
      <c r="H98" s="11"/>
      <c r="I98" s="11">
        <f>H97</f>
        <v>7135.4</v>
      </c>
    </row>
    <row r="99" spans="2:9" ht="15" customHeight="1" x14ac:dyDescent="0.3">
      <c r="B99" s="7"/>
      <c r="C99" s="494" t="s">
        <v>178</v>
      </c>
      <c r="D99" s="495"/>
      <c r="E99" s="495"/>
      <c r="F99" s="496"/>
      <c r="G99" s="13"/>
      <c r="H99" s="11"/>
      <c r="I99" s="11"/>
    </row>
  </sheetData>
  <mergeCells count="55">
    <mergeCell ref="C29:F29"/>
    <mergeCell ref="C74:F74"/>
    <mergeCell ref="C76:F76"/>
    <mergeCell ref="C78:F78"/>
    <mergeCell ref="C83:F83"/>
    <mergeCell ref="C33:F33"/>
    <mergeCell ref="C35:F35"/>
    <mergeCell ref="C38:F38"/>
    <mergeCell ref="C40:F40"/>
    <mergeCell ref="C46:F46"/>
    <mergeCell ref="C47:F47"/>
    <mergeCell ref="C48:F48"/>
    <mergeCell ref="C50:F50"/>
    <mergeCell ref="C41:F41"/>
    <mergeCell ref="C42:F42"/>
    <mergeCell ref="C44:F44"/>
    <mergeCell ref="C14:F14"/>
    <mergeCell ref="C15:F15"/>
    <mergeCell ref="C23:F23"/>
    <mergeCell ref="C27:F27"/>
    <mergeCell ref="C17:F17"/>
    <mergeCell ref="C18:F18"/>
    <mergeCell ref="C19:F19"/>
    <mergeCell ref="C24:F24"/>
    <mergeCell ref="C25:F25"/>
    <mergeCell ref="C13:F13"/>
    <mergeCell ref="C7:F7"/>
    <mergeCell ref="C8:F8"/>
    <mergeCell ref="C9:F9"/>
    <mergeCell ref="C11:F11"/>
    <mergeCell ref="B1:I1"/>
    <mergeCell ref="E4:F4"/>
    <mergeCell ref="C5:F5"/>
    <mergeCell ref="C6:F6"/>
    <mergeCell ref="C2:E2"/>
    <mergeCell ref="E53:F53"/>
    <mergeCell ref="C54:F54"/>
    <mergeCell ref="C55:F55"/>
    <mergeCell ref="C60:F60"/>
    <mergeCell ref="C64:F64"/>
    <mergeCell ref="C58:F58"/>
    <mergeCell ref="C68:F68"/>
    <mergeCell ref="C65:F65"/>
    <mergeCell ref="C66:F66"/>
    <mergeCell ref="C69:F69"/>
    <mergeCell ref="C70:F70"/>
    <mergeCell ref="C85:F85"/>
    <mergeCell ref="C80:F80"/>
    <mergeCell ref="C97:F97"/>
    <mergeCell ref="C99:F99"/>
    <mergeCell ref="C86:F86"/>
    <mergeCell ref="C87:F87"/>
    <mergeCell ref="C89:F89"/>
    <mergeCell ref="C91:F91"/>
    <mergeCell ref="C95:F95"/>
  </mergeCells>
  <pageMargins left="0.7" right="0.7" top="0.75" bottom="0.75" header="0.3" footer="0.3"/>
  <pageSetup paperSize="120" scale="70" fitToHeight="0" orientation="portrait" horizontalDpi="1200" verticalDpi="1200" r:id="rId1"/>
  <headerFooter>
    <oddFooter>&amp;LReproduction interdite © TC Média Livres Inc.  &amp;RComptabilité 2</oddFooter>
  </headerFooter>
  <rowBreaks count="1" manualBreakCount="1">
    <brk id="51"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107"/>
  <sheetViews>
    <sheetView showGridLines="0" zoomScaleNormal="100" workbookViewId="0">
      <selection activeCell="G16" sqref="G16"/>
    </sheetView>
  </sheetViews>
  <sheetFormatPr baseColWidth="10" defaultColWidth="11.44140625" defaultRowHeight="14.4" x14ac:dyDescent="0.3"/>
  <cols>
    <col min="1" max="1" width="0.88671875" style="1" customWidth="1"/>
    <col min="2" max="9" width="15.6640625" style="1" customWidth="1"/>
    <col min="10" max="10" width="2.6640625" style="1" customWidth="1"/>
    <col min="11" max="16384" width="11.44140625" style="1"/>
  </cols>
  <sheetData>
    <row r="1" spans="2:10" ht="15.6" x14ac:dyDescent="0.3">
      <c r="B1" s="455" t="s">
        <v>15</v>
      </c>
      <c r="C1" s="455"/>
      <c r="D1" s="455"/>
      <c r="E1" s="455"/>
      <c r="F1" s="455"/>
      <c r="G1" s="455"/>
      <c r="H1" s="455"/>
      <c r="I1" s="455"/>
    </row>
    <row r="2" spans="2:10" ht="15.6" x14ac:dyDescent="0.3">
      <c r="B2" s="2" t="s">
        <v>180</v>
      </c>
      <c r="C2" s="479" t="s">
        <v>181</v>
      </c>
      <c r="D2" s="479"/>
      <c r="E2" s="479"/>
    </row>
    <row r="3" spans="2:10" ht="15.6" x14ac:dyDescent="0.3">
      <c r="B3" s="2"/>
      <c r="C3" s="2"/>
      <c r="D3" s="2"/>
      <c r="E3" s="2"/>
    </row>
    <row r="4" spans="2:10" ht="15.6" x14ac:dyDescent="0.3">
      <c r="B4" s="220" t="s">
        <v>89</v>
      </c>
      <c r="C4" s="2"/>
      <c r="D4" s="2"/>
      <c r="E4" s="2"/>
    </row>
    <row r="5" spans="2:10" x14ac:dyDescent="0.3">
      <c r="B5" s="130"/>
      <c r="C5" s="130"/>
      <c r="D5" s="130"/>
      <c r="E5" s="456" t="s">
        <v>2</v>
      </c>
      <c r="F5" s="456"/>
      <c r="G5" s="130"/>
      <c r="H5" s="130"/>
      <c r="I5" s="130" t="s">
        <v>539</v>
      </c>
    </row>
    <row r="6" spans="2:10" ht="28.8" x14ac:dyDescent="0.3">
      <c r="B6" s="323" t="s">
        <v>3</v>
      </c>
      <c r="C6" s="473" t="s">
        <v>554</v>
      </c>
      <c r="D6" s="474"/>
      <c r="E6" s="474"/>
      <c r="F6" s="475"/>
      <c r="G6" s="326" t="s">
        <v>512</v>
      </c>
      <c r="H6" s="327" t="s">
        <v>4</v>
      </c>
      <c r="I6" s="327" t="s">
        <v>5</v>
      </c>
    </row>
    <row r="7" spans="2:10" x14ac:dyDescent="0.3">
      <c r="B7" s="5" t="s">
        <v>6</v>
      </c>
      <c r="C7" s="476"/>
      <c r="D7" s="513"/>
      <c r="E7" s="513"/>
      <c r="F7" s="514"/>
      <c r="G7" s="12"/>
      <c r="H7" s="9"/>
      <c r="I7" s="9"/>
    </row>
    <row r="8" spans="2:10" ht="15" customHeight="1" x14ac:dyDescent="0.3">
      <c r="B8" s="6" t="s">
        <v>182</v>
      </c>
      <c r="C8" s="483" t="s">
        <v>123</v>
      </c>
      <c r="D8" s="484"/>
      <c r="E8" s="484"/>
      <c r="F8" s="485"/>
      <c r="G8" s="114">
        <v>1180</v>
      </c>
      <c r="H8" s="115">
        <v>11542.06</v>
      </c>
      <c r="I8" s="115"/>
    </row>
    <row r="9" spans="2:10" ht="15" customHeight="1" x14ac:dyDescent="0.3">
      <c r="B9" s="112"/>
      <c r="C9" s="483" t="s">
        <v>115</v>
      </c>
      <c r="D9" s="484"/>
      <c r="E9" s="484"/>
      <c r="F9" s="485"/>
      <c r="G9" s="114">
        <v>1105</v>
      </c>
      <c r="H9" s="115">
        <f>ROUND(H8*'Données constantes'!C3,2)</f>
        <v>577.1</v>
      </c>
      <c r="I9" s="115"/>
    </row>
    <row r="10" spans="2:10" ht="15" customHeight="1" x14ac:dyDescent="0.3">
      <c r="B10" s="112"/>
      <c r="C10" s="483" t="s">
        <v>119</v>
      </c>
      <c r="D10" s="484"/>
      <c r="E10" s="484"/>
      <c r="F10" s="485"/>
      <c r="G10" s="114">
        <v>1110</v>
      </c>
      <c r="H10" s="115">
        <f>ROUND(H8*'Données constantes'!C4,2)</f>
        <v>1151.32</v>
      </c>
      <c r="I10" s="115"/>
    </row>
    <row r="11" spans="2:10" ht="15" customHeight="1" x14ac:dyDescent="0.3">
      <c r="B11" s="112"/>
      <c r="C11" s="106" t="s">
        <v>9</v>
      </c>
      <c r="D11" s="104"/>
      <c r="E11" s="104"/>
      <c r="F11" s="105"/>
      <c r="G11" s="114">
        <v>2100</v>
      </c>
      <c r="H11" s="115"/>
      <c r="I11" s="115">
        <f>SUM(H8:H10)</f>
        <v>13270.48</v>
      </c>
      <c r="J11" s="225"/>
    </row>
    <row r="12" spans="2:10" ht="30" customHeight="1" x14ac:dyDescent="0.3">
      <c r="B12" s="112"/>
      <c r="C12" s="480" t="s">
        <v>585</v>
      </c>
      <c r="D12" s="511"/>
      <c r="E12" s="511"/>
      <c r="F12" s="512"/>
      <c r="G12" s="114"/>
      <c r="H12" s="115"/>
      <c r="I12" s="115"/>
    </row>
    <row r="13" spans="2:10" ht="15" customHeight="1" x14ac:dyDescent="0.3">
      <c r="B13" s="112"/>
      <c r="C13" s="113"/>
      <c r="D13" s="116"/>
      <c r="E13" s="116"/>
      <c r="F13" s="117"/>
      <c r="G13" s="114"/>
      <c r="H13" s="115"/>
      <c r="I13" s="115"/>
    </row>
    <row r="14" spans="2:10" x14ac:dyDescent="0.3">
      <c r="B14" s="6" t="s">
        <v>183</v>
      </c>
      <c r="C14" s="483" t="s">
        <v>123</v>
      </c>
      <c r="D14" s="509"/>
      <c r="E14" s="509"/>
      <c r="F14" s="510"/>
      <c r="G14" s="13">
        <v>1180</v>
      </c>
      <c r="H14" s="10">
        <v>235</v>
      </c>
      <c r="I14" s="11"/>
    </row>
    <row r="15" spans="2:10" x14ac:dyDescent="0.3">
      <c r="B15" s="6"/>
      <c r="C15" s="483" t="s">
        <v>115</v>
      </c>
      <c r="D15" s="509"/>
      <c r="E15" s="509"/>
      <c r="F15" s="510"/>
      <c r="G15" s="13">
        <v>1105</v>
      </c>
      <c r="H15" s="11">
        <f>ROUND(H14*'Données constantes'!C3,2)</f>
        <v>11.75</v>
      </c>
      <c r="I15" s="11"/>
    </row>
    <row r="16" spans="2:10" x14ac:dyDescent="0.3">
      <c r="B16" s="6"/>
      <c r="C16" s="483" t="s">
        <v>119</v>
      </c>
      <c r="D16" s="509"/>
      <c r="E16" s="509"/>
      <c r="F16" s="510"/>
      <c r="G16" s="13">
        <v>1110</v>
      </c>
      <c r="H16" s="11">
        <f>ROUND(H14*'Données constantes'!C4,2)</f>
        <v>23.44</v>
      </c>
      <c r="I16" s="11"/>
    </row>
    <row r="17" spans="2:10" x14ac:dyDescent="0.3">
      <c r="B17" s="7"/>
      <c r="C17" s="106" t="s">
        <v>116</v>
      </c>
      <c r="D17" s="104"/>
      <c r="E17" s="104"/>
      <c r="F17" s="105"/>
      <c r="G17" s="13">
        <v>1010</v>
      </c>
      <c r="H17" s="11"/>
      <c r="I17" s="11">
        <f>SUM(H14:H16)</f>
        <v>270.19</v>
      </c>
      <c r="J17" s="225"/>
    </row>
    <row r="18" spans="2:10" ht="30" customHeight="1" x14ac:dyDescent="0.3">
      <c r="B18" s="7"/>
      <c r="C18" s="480" t="s">
        <v>642</v>
      </c>
      <c r="D18" s="511"/>
      <c r="E18" s="511"/>
      <c r="F18" s="512"/>
      <c r="G18" s="13"/>
      <c r="H18" s="11"/>
      <c r="I18" s="11"/>
    </row>
    <row r="19" spans="2:10" x14ac:dyDescent="0.3">
      <c r="B19" s="7"/>
      <c r="C19" s="483"/>
      <c r="D19" s="509"/>
      <c r="E19" s="509"/>
      <c r="F19" s="510"/>
      <c r="G19" s="13"/>
      <c r="H19" s="11"/>
      <c r="I19" s="11"/>
    </row>
    <row r="20" spans="2:10" x14ac:dyDescent="0.3">
      <c r="B20" s="6" t="s">
        <v>184</v>
      </c>
      <c r="C20" s="483" t="s">
        <v>116</v>
      </c>
      <c r="D20" s="509"/>
      <c r="E20" s="509"/>
      <c r="F20" s="510"/>
      <c r="G20" s="13">
        <v>1010</v>
      </c>
      <c r="H20" s="11">
        <f>SUM(I21:I23)</f>
        <v>6294.88</v>
      </c>
      <c r="I20" s="11"/>
    </row>
    <row r="21" spans="2:10" x14ac:dyDescent="0.3">
      <c r="B21" s="6"/>
      <c r="C21" s="106" t="s">
        <v>19</v>
      </c>
      <c r="D21" s="104"/>
      <c r="E21" s="104"/>
      <c r="F21" s="105"/>
      <c r="G21" s="13">
        <v>4500</v>
      </c>
      <c r="H21" s="11"/>
      <c r="I21" s="11">
        <v>5475</v>
      </c>
    </row>
    <row r="22" spans="2:10" ht="15" customHeight="1" x14ac:dyDescent="0.3">
      <c r="B22" s="7"/>
      <c r="C22" s="106" t="s">
        <v>117</v>
      </c>
      <c r="D22" s="104"/>
      <c r="E22" s="104"/>
      <c r="F22" s="105"/>
      <c r="G22" s="13">
        <v>2305</v>
      </c>
      <c r="H22" s="11"/>
      <c r="I22" s="11">
        <f>ROUND(I21*'Données constantes'!C3,2)</f>
        <v>273.75</v>
      </c>
    </row>
    <row r="23" spans="2:10" ht="15" customHeight="1" x14ac:dyDescent="0.3">
      <c r="B23" s="7"/>
      <c r="C23" s="106" t="s">
        <v>118</v>
      </c>
      <c r="D23" s="106"/>
      <c r="E23" s="106"/>
      <c r="F23" s="106"/>
      <c r="G23" s="13">
        <v>2310</v>
      </c>
      <c r="H23" s="11"/>
      <c r="I23" s="11">
        <f>ROUND(I21*'Données constantes'!C4,2)</f>
        <v>546.13</v>
      </c>
    </row>
    <row r="24" spans="2:10" ht="15" customHeight="1" x14ac:dyDescent="0.3">
      <c r="B24" s="7"/>
      <c r="C24" s="489" t="s">
        <v>643</v>
      </c>
      <c r="D24" s="490"/>
      <c r="E24" s="490"/>
      <c r="F24" s="491"/>
      <c r="G24" s="13"/>
      <c r="H24" s="11"/>
      <c r="I24" s="11"/>
      <c r="J24" s="225"/>
    </row>
    <row r="25" spans="2:10" x14ac:dyDescent="0.3">
      <c r="B25" s="7"/>
      <c r="C25" s="483"/>
      <c r="D25" s="509"/>
      <c r="E25" s="509"/>
      <c r="F25" s="510"/>
      <c r="G25" s="13"/>
      <c r="H25" s="11"/>
      <c r="I25" s="11"/>
    </row>
    <row r="26" spans="2:10" x14ac:dyDescent="0.3">
      <c r="B26" s="6" t="s">
        <v>184</v>
      </c>
      <c r="C26" s="483" t="s">
        <v>20</v>
      </c>
      <c r="D26" s="509"/>
      <c r="E26" s="509"/>
      <c r="F26" s="510"/>
      <c r="G26" s="13">
        <v>5000</v>
      </c>
      <c r="H26" s="11">
        <v>3200</v>
      </c>
      <c r="I26" s="11"/>
    </row>
    <row r="27" spans="2:10" x14ac:dyDescent="0.3">
      <c r="B27" s="7"/>
      <c r="C27" s="106" t="s">
        <v>123</v>
      </c>
      <c r="D27" s="106"/>
      <c r="E27" s="106"/>
      <c r="F27" s="106"/>
      <c r="G27" s="13">
        <v>1180</v>
      </c>
      <c r="H27" s="11"/>
      <c r="I27" s="11">
        <v>3200</v>
      </c>
    </row>
    <row r="28" spans="2:10" ht="15" customHeight="1" x14ac:dyDescent="0.3">
      <c r="B28" s="7"/>
      <c r="C28" s="494" t="s">
        <v>644</v>
      </c>
      <c r="D28" s="495"/>
      <c r="E28" s="495"/>
      <c r="F28" s="496"/>
      <c r="G28" s="13"/>
      <c r="H28" s="11"/>
      <c r="I28" s="11"/>
    </row>
    <row r="29" spans="2:10" x14ac:dyDescent="0.3">
      <c r="B29" s="7"/>
      <c r="C29" s="129"/>
      <c r="D29" s="104"/>
      <c r="E29" s="104"/>
      <c r="F29" s="105"/>
      <c r="G29" s="13"/>
      <c r="H29" s="11"/>
      <c r="I29" s="11"/>
    </row>
    <row r="30" spans="2:10" x14ac:dyDescent="0.3">
      <c r="B30" s="6" t="s">
        <v>185</v>
      </c>
      <c r="C30" s="483" t="s">
        <v>9</v>
      </c>
      <c r="D30" s="509"/>
      <c r="E30" s="509"/>
      <c r="F30" s="510"/>
      <c r="G30" s="13">
        <v>2100</v>
      </c>
      <c r="H30" s="11">
        <f>SUM(I31:I33)</f>
        <v>1810.59</v>
      </c>
      <c r="I30" s="11"/>
    </row>
    <row r="31" spans="2:10" x14ac:dyDescent="0.3">
      <c r="B31" s="6"/>
      <c r="C31" s="106" t="s">
        <v>123</v>
      </c>
      <c r="D31" s="106"/>
      <c r="E31" s="106"/>
      <c r="F31" s="106"/>
      <c r="G31" s="13">
        <v>1180</v>
      </c>
      <c r="H31" s="11"/>
      <c r="I31" s="11">
        <v>1574.77</v>
      </c>
    </row>
    <row r="32" spans="2:10" x14ac:dyDescent="0.3">
      <c r="B32" s="6"/>
      <c r="C32" s="106" t="s">
        <v>115</v>
      </c>
      <c r="D32" s="106"/>
      <c r="E32" s="106"/>
      <c r="F32" s="106"/>
      <c r="G32" s="13">
        <v>1105</v>
      </c>
      <c r="H32" s="11"/>
      <c r="I32" s="11">
        <f>ROUND(I31*'Données constantes'!C3,2)</f>
        <v>78.739999999999995</v>
      </c>
    </row>
    <row r="33" spans="2:10" x14ac:dyDescent="0.3">
      <c r="B33" s="6"/>
      <c r="C33" s="106" t="s">
        <v>119</v>
      </c>
      <c r="D33" s="106"/>
      <c r="E33" s="106"/>
      <c r="F33" s="106"/>
      <c r="G33" s="13">
        <v>1110</v>
      </c>
      <c r="H33" s="11"/>
      <c r="I33" s="11">
        <f>ROUND(I31*'Données constantes'!C4,2)</f>
        <v>157.08000000000001</v>
      </c>
      <c r="J33" s="225"/>
    </row>
    <row r="34" spans="2:10" ht="15" customHeight="1" x14ac:dyDescent="0.3">
      <c r="B34" s="7"/>
      <c r="C34" s="480" t="s">
        <v>188</v>
      </c>
      <c r="D34" s="511"/>
      <c r="E34" s="511"/>
      <c r="F34" s="512"/>
      <c r="G34" s="13"/>
      <c r="H34" s="11"/>
      <c r="I34" s="11"/>
    </row>
    <row r="35" spans="2:10" x14ac:dyDescent="0.3">
      <c r="B35" s="7"/>
      <c r="C35" s="129"/>
      <c r="D35" s="104"/>
      <c r="E35" s="104"/>
      <c r="F35" s="105"/>
      <c r="G35" s="13"/>
      <c r="H35" s="11"/>
      <c r="I35" s="11"/>
    </row>
    <row r="36" spans="2:10" x14ac:dyDescent="0.3">
      <c r="B36" s="6" t="s">
        <v>186</v>
      </c>
      <c r="C36" s="483" t="s">
        <v>9</v>
      </c>
      <c r="D36" s="509"/>
      <c r="E36" s="509"/>
      <c r="F36" s="510"/>
      <c r="G36" s="13">
        <v>2100</v>
      </c>
      <c r="H36" s="11">
        <f>I11-H30</f>
        <v>11459.89</v>
      </c>
      <c r="I36" s="11"/>
    </row>
    <row r="37" spans="2:10" x14ac:dyDescent="0.3">
      <c r="B37" s="6"/>
      <c r="C37" s="106" t="s">
        <v>123</v>
      </c>
      <c r="D37" s="106"/>
      <c r="E37" s="106"/>
      <c r="F37" s="106"/>
      <c r="G37" s="13">
        <v>1180</v>
      </c>
      <c r="H37" s="11"/>
      <c r="I37" s="11">
        <f>(H8-I31)*0.02</f>
        <v>199.3458</v>
      </c>
    </row>
    <row r="38" spans="2:10" x14ac:dyDescent="0.3">
      <c r="B38" s="6"/>
      <c r="C38" s="106" t="s">
        <v>116</v>
      </c>
      <c r="D38" s="106"/>
      <c r="E38" s="106"/>
      <c r="F38" s="106"/>
      <c r="G38" s="13">
        <v>1010</v>
      </c>
      <c r="H38" s="11"/>
      <c r="I38" s="11">
        <f>H36-I37</f>
        <v>11260.5442</v>
      </c>
      <c r="J38" s="225"/>
    </row>
    <row r="39" spans="2:10" ht="45" customHeight="1" x14ac:dyDescent="0.3">
      <c r="B39" s="7"/>
      <c r="C39" s="480" t="s">
        <v>645</v>
      </c>
      <c r="D39" s="511"/>
      <c r="E39" s="511"/>
      <c r="F39" s="512"/>
      <c r="G39" s="13"/>
      <c r="H39" s="11"/>
      <c r="I39" s="11"/>
    </row>
    <row r="40" spans="2:10" ht="15" customHeight="1" x14ac:dyDescent="0.3">
      <c r="B40" s="7"/>
      <c r="C40" s="126"/>
      <c r="D40" s="127"/>
      <c r="E40" s="127"/>
      <c r="F40" s="128"/>
      <c r="G40" s="13"/>
      <c r="H40" s="11"/>
      <c r="I40" s="11"/>
    </row>
    <row r="41" spans="2:10" ht="15" customHeight="1" x14ac:dyDescent="0.3">
      <c r="B41" s="6" t="s">
        <v>187</v>
      </c>
      <c r="C41" s="483" t="s">
        <v>116</v>
      </c>
      <c r="D41" s="509"/>
      <c r="E41" s="509"/>
      <c r="F41" s="510"/>
      <c r="G41" s="13">
        <v>1010</v>
      </c>
      <c r="H41" s="11">
        <f>SUM(I42:I44)</f>
        <v>6968.96</v>
      </c>
      <c r="I41" s="11"/>
    </row>
    <row r="42" spans="2:10" ht="15" customHeight="1" x14ac:dyDescent="0.3">
      <c r="B42" s="6"/>
      <c r="C42" s="106" t="s">
        <v>19</v>
      </c>
      <c r="D42" s="104"/>
      <c r="E42" s="104"/>
      <c r="F42" s="105"/>
      <c r="G42" s="13">
        <v>4500</v>
      </c>
      <c r="H42" s="11"/>
      <c r="I42" s="11">
        <v>6061.29</v>
      </c>
    </row>
    <row r="43" spans="2:10" ht="15" customHeight="1" x14ac:dyDescent="0.3">
      <c r="B43" s="6"/>
      <c r="C43" s="106" t="s">
        <v>117</v>
      </c>
      <c r="D43" s="104"/>
      <c r="E43" s="104"/>
      <c r="F43" s="105"/>
      <c r="G43" s="13">
        <v>2305</v>
      </c>
      <c r="H43" s="11"/>
      <c r="I43" s="11">
        <f>ROUND(I42*'Données constantes'!C3,2)</f>
        <v>303.06</v>
      </c>
    </row>
    <row r="44" spans="2:10" ht="15" customHeight="1" x14ac:dyDescent="0.3">
      <c r="B44" s="6"/>
      <c r="C44" s="106" t="s">
        <v>118</v>
      </c>
      <c r="D44" s="106"/>
      <c r="E44" s="106"/>
      <c r="F44" s="106"/>
      <c r="G44" s="13">
        <v>2310</v>
      </c>
      <c r="H44" s="11"/>
      <c r="I44" s="11">
        <f>ROUND(I42*'Données constantes'!C4,2)</f>
        <v>604.61</v>
      </c>
      <c r="J44" s="225"/>
    </row>
    <row r="45" spans="2:10" ht="15" customHeight="1" x14ac:dyDescent="0.3">
      <c r="B45" s="6"/>
      <c r="C45" s="489" t="s">
        <v>646</v>
      </c>
      <c r="D45" s="490"/>
      <c r="E45" s="490"/>
      <c r="F45" s="491"/>
      <c r="G45" s="13"/>
      <c r="H45" s="11"/>
      <c r="I45" s="11"/>
    </row>
    <row r="46" spans="2:10" ht="15" customHeight="1" x14ac:dyDescent="0.3">
      <c r="B46" s="7"/>
      <c r="C46" s="126"/>
      <c r="D46" s="127"/>
      <c r="E46" s="127"/>
      <c r="F46" s="128"/>
      <c r="G46" s="13"/>
      <c r="H46" s="11"/>
      <c r="I46" s="11"/>
    </row>
    <row r="47" spans="2:10" ht="15" customHeight="1" x14ac:dyDescent="0.3">
      <c r="B47" s="6" t="s">
        <v>187</v>
      </c>
      <c r="C47" s="483" t="s">
        <v>20</v>
      </c>
      <c r="D47" s="509"/>
      <c r="E47" s="509"/>
      <c r="F47" s="510"/>
      <c r="G47" s="13">
        <v>5000</v>
      </c>
      <c r="H47" s="11">
        <v>4679</v>
      </c>
      <c r="I47" s="11"/>
    </row>
    <row r="48" spans="2:10" ht="15" customHeight="1" x14ac:dyDescent="0.3">
      <c r="B48" s="6"/>
      <c r="C48" s="106" t="s">
        <v>123</v>
      </c>
      <c r="D48" s="106"/>
      <c r="E48" s="106"/>
      <c r="F48" s="106"/>
      <c r="G48" s="13">
        <v>1180</v>
      </c>
      <c r="H48" s="11"/>
      <c r="I48" s="11">
        <v>4679</v>
      </c>
    </row>
    <row r="49" spans="2:10" ht="30" customHeight="1" x14ac:dyDescent="0.3">
      <c r="B49" s="6"/>
      <c r="C49" s="494" t="s">
        <v>647</v>
      </c>
      <c r="D49" s="495"/>
      <c r="E49" s="495"/>
      <c r="F49" s="496"/>
      <c r="G49" s="13"/>
      <c r="H49" s="11"/>
      <c r="I49" s="11"/>
    </row>
    <row r="52" spans="2:10" x14ac:dyDescent="0.3">
      <c r="B52" s="130"/>
      <c r="C52" s="130"/>
      <c r="D52" s="130"/>
      <c r="E52" s="456" t="s">
        <v>2</v>
      </c>
      <c r="F52" s="456"/>
      <c r="G52" s="130"/>
      <c r="H52" s="130"/>
      <c r="I52" s="130" t="s">
        <v>540</v>
      </c>
    </row>
    <row r="53" spans="2:10" ht="28.8" x14ac:dyDescent="0.3">
      <c r="B53" s="323" t="s">
        <v>3</v>
      </c>
      <c r="C53" s="473" t="s">
        <v>554</v>
      </c>
      <c r="D53" s="507"/>
      <c r="E53" s="507"/>
      <c r="F53" s="508"/>
      <c r="G53" s="326" t="s">
        <v>512</v>
      </c>
      <c r="H53" s="327" t="s">
        <v>4</v>
      </c>
      <c r="I53" s="327" t="s">
        <v>5</v>
      </c>
    </row>
    <row r="54" spans="2:10" x14ac:dyDescent="0.3">
      <c r="B54" s="6" t="s">
        <v>6</v>
      </c>
      <c r="C54" s="483"/>
      <c r="D54" s="484"/>
      <c r="E54" s="484"/>
      <c r="F54" s="485"/>
      <c r="G54" s="114"/>
      <c r="H54" s="115"/>
      <c r="I54" s="115"/>
    </row>
    <row r="55" spans="2:10" x14ac:dyDescent="0.3">
      <c r="B55" s="6" t="s">
        <v>189</v>
      </c>
      <c r="C55" s="483" t="s">
        <v>123</v>
      </c>
      <c r="D55" s="484"/>
      <c r="E55" s="484"/>
      <c r="F55" s="485"/>
      <c r="G55" s="114">
        <v>1180</v>
      </c>
      <c r="H55" s="115">
        <v>13245</v>
      </c>
      <c r="I55" s="115"/>
      <c r="J55" s="233"/>
    </row>
    <row r="56" spans="2:10" x14ac:dyDescent="0.3">
      <c r="B56" s="112"/>
      <c r="C56" s="483" t="s">
        <v>115</v>
      </c>
      <c r="D56" s="484"/>
      <c r="E56" s="484"/>
      <c r="F56" s="485"/>
      <c r="G56" s="114">
        <v>1105</v>
      </c>
      <c r="H56" s="115">
        <f>ROUND(H55*0.05,2)</f>
        <v>662.25</v>
      </c>
      <c r="I56" s="115"/>
    </row>
    <row r="57" spans="2:10" ht="15" customHeight="1" x14ac:dyDescent="0.3">
      <c r="B57" s="112"/>
      <c r="C57" s="483" t="s">
        <v>119</v>
      </c>
      <c r="D57" s="484"/>
      <c r="E57" s="484"/>
      <c r="F57" s="485"/>
      <c r="G57" s="114">
        <v>1110</v>
      </c>
      <c r="H57" s="115">
        <f>ROUND(H55*'Données constantes'!C4,2)</f>
        <v>1321.19</v>
      </c>
      <c r="I57" s="115"/>
    </row>
    <row r="58" spans="2:10" ht="15" customHeight="1" x14ac:dyDescent="0.3">
      <c r="B58" s="112"/>
      <c r="C58" s="106" t="s">
        <v>9</v>
      </c>
      <c r="D58" s="104"/>
      <c r="E58" s="104"/>
      <c r="F58" s="105"/>
      <c r="G58" s="114">
        <v>2100</v>
      </c>
      <c r="H58" s="115"/>
      <c r="I58" s="115">
        <f>SUM(H55:H57)</f>
        <v>15228.44</v>
      </c>
      <c r="J58" s="225"/>
    </row>
    <row r="59" spans="2:10" ht="30" customHeight="1" x14ac:dyDescent="0.3">
      <c r="B59" s="112"/>
      <c r="C59" s="480" t="s">
        <v>586</v>
      </c>
      <c r="D59" s="511"/>
      <c r="E59" s="511"/>
      <c r="F59" s="512"/>
      <c r="G59" s="114"/>
      <c r="H59" s="115"/>
      <c r="I59" s="115"/>
    </row>
    <row r="60" spans="2:10" ht="15" customHeight="1" x14ac:dyDescent="0.3">
      <c r="B60" s="112"/>
      <c r="C60" s="131"/>
      <c r="D60" s="137"/>
      <c r="E60" s="137"/>
      <c r="F60" s="138"/>
      <c r="G60" s="114"/>
      <c r="H60" s="115"/>
      <c r="I60" s="115"/>
    </row>
    <row r="61" spans="2:10" x14ac:dyDescent="0.3">
      <c r="B61" s="6" t="s">
        <v>190</v>
      </c>
      <c r="C61" s="483" t="s">
        <v>120</v>
      </c>
      <c r="D61" s="509"/>
      <c r="E61" s="509"/>
      <c r="F61" s="510"/>
      <c r="G61" s="13">
        <v>1100</v>
      </c>
      <c r="H61" s="10">
        <f>SUM(I62:I64)</f>
        <v>11037.6</v>
      </c>
      <c r="I61" s="11"/>
    </row>
    <row r="62" spans="2:10" x14ac:dyDescent="0.3">
      <c r="B62" s="7"/>
      <c r="C62" s="106" t="s">
        <v>19</v>
      </c>
      <c r="D62" s="104"/>
      <c r="E62" s="104"/>
      <c r="F62" s="105"/>
      <c r="G62" s="13">
        <v>4500</v>
      </c>
      <c r="H62" s="11"/>
      <c r="I62" s="11">
        <v>9600</v>
      </c>
    </row>
    <row r="63" spans="2:10" x14ac:dyDescent="0.3">
      <c r="B63" s="7"/>
      <c r="C63" s="106" t="s">
        <v>117</v>
      </c>
      <c r="D63" s="104"/>
      <c r="E63" s="104"/>
      <c r="F63" s="105"/>
      <c r="G63" s="13">
        <v>2305</v>
      </c>
      <c r="H63" s="11"/>
      <c r="I63" s="11">
        <f>ROUND(I62*'Données constantes'!C3,2)</f>
        <v>480</v>
      </c>
    </row>
    <row r="64" spans="2:10" x14ac:dyDescent="0.3">
      <c r="B64" s="7"/>
      <c r="C64" s="106" t="s">
        <v>118</v>
      </c>
      <c r="D64" s="106"/>
      <c r="E64" s="106"/>
      <c r="F64" s="106"/>
      <c r="G64" s="13">
        <v>2310</v>
      </c>
      <c r="H64" s="11"/>
      <c r="I64" s="11">
        <f>ROUND(I62*'Données constantes'!C4,2)</f>
        <v>957.6</v>
      </c>
      <c r="J64" s="225"/>
    </row>
    <row r="65" spans="2:10" ht="30" customHeight="1" x14ac:dyDescent="0.3">
      <c r="B65" s="7"/>
      <c r="C65" s="489" t="s">
        <v>648</v>
      </c>
      <c r="D65" s="490"/>
      <c r="E65" s="490"/>
      <c r="F65" s="491"/>
      <c r="G65" s="13"/>
      <c r="H65" s="11"/>
      <c r="I65" s="11"/>
    </row>
    <row r="66" spans="2:10" x14ac:dyDescent="0.3">
      <c r="B66" s="7"/>
      <c r="C66" s="483"/>
      <c r="D66" s="509"/>
      <c r="E66" s="509"/>
      <c r="F66" s="510"/>
      <c r="G66" s="13"/>
      <c r="H66" s="11"/>
      <c r="I66" s="11"/>
    </row>
    <row r="67" spans="2:10" x14ac:dyDescent="0.3">
      <c r="B67" s="6" t="s">
        <v>190</v>
      </c>
      <c r="C67" s="483" t="s">
        <v>20</v>
      </c>
      <c r="D67" s="509"/>
      <c r="E67" s="509"/>
      <c r="F67" s="510"/>
      <c r="G67" s="13">
        <v>5000</v>
      </c>
      <c r="H67" s="11">
        <v>7800</v>
      </c>
      <c r="I67" s="11"/>
    </row>
    <row r="68" spans="2:10" x14ac:dyDescent="0.3">
      <c r="B68" s="7"/>
      <c r="C68" s="106" t="s">
        <v>123</v>
      </c>
      <c r="D68" s="106"/>
      <c r="E68" s="106"/>
      <c r="F68" s="106"/>
      <c r="G68" s="13">
        <v>1180</v>
      </c>
      <c r="H68" s="11"/>
      <c r="I68" s="11">
        <v>7800</v>
      </c>
    </row>
    <row r="69" spans="2:10" ht="30" customHeight="1" x14ac:dyDescent="0.3">
      <c r="B69" s="7"/>
      <c r="C69" s="494" t="s">
        <v>649</v>
      </c>
      <c r="D69" s="495"/>
      <c r="E69" s="495"/>
      <c r="F69" s="496"/>
      <c r="G69" s="13"/>
      <c r="H69" s="11"/>
      <c r="I69" s="11"/>
    </row>
    <row r="70" spans="2:10" x14ac:dyDescent="0.3">
      <c r="B70" s="7"/>
      <c r="C70" s="483"/>
      <c r="D70" s="509"/>
      <c r="E70" s="509"/>
      <c r="F70" s="510"/>
      <c r="G70" s="13"/>
      <c r="H70" s="11"/>
      <c r="I70" s="11"/>
    </row>
    <row r="71" spans="2:10" x14ac:dyDescent="0.3">
      <c r="B71" s="6" t="s">
        <v>191</v>
      </c>
      <c r="C71" s="483" t="s">
        <v>192</v>
      </c>
      <c r="D71" s="509"/>
      <c r="E71" s="509"/>
      <c r="F71" s="510"/>
      <c r="G71" s="13">
        <v>5700</v>
      </c>
      <c r="H71" s="11">
        <v>150</v>
      </c>
      <c r="I71" s="11"/>
    </row>
    <row r="72" spans="2:10" x14ac:dyDescent="0.3">
      <c r="B72" s="7"/>
      <c r="C72" s="483" t="s">
        <v>115</v>
      </c>
      <c r="D72" s="509"/>
      <c r="E72" s="509"/>
      <c r="F72" s="510"/>
      <c r="G72" s="13">
        <v>1105</v>
      </c>
      <c r="H72" s="11">
        <f>ROUND(H71*'Données constantes'!C3,2)</f>
        <v>7.5</v>
      </c>
      <c r="I72" s="11"/>
    </row>
    <row r="73" spans="2:10" x14ac:dyDescent="0.3">
      <c r="B73" s="7"/>
      <c r="C73" s="483" t="s">
        <v>119</v>
      </c>
      <c r="D73" s="509"/>
      <c r="E73" s="509"/>
      <c r="F73" s="510"/>
      <c r="G73" s="13">
        <v>1110</v>
      </c>
      <c r="H73" s="11">
        <f>ROUND('Problème 9'!H71*'Données constantes'!C4,2)</f>
        <v>14.96</v>
      </c>
      <c r="I73" s="11"/>
    </row>
    <row r="74" spans="2:10" ht="15" customHeight="1" x14ac:dyDescent="0.3">
      <c r="B74" s="7"/>
      <c r="C74" s="106" t="s">
        <v>116</v>
      </c>
      <c r="D74" s="104"/>
      <c r="E74" s="104"/>
      <c r="F74" s="105"/>
      <c r="G74" s="13">
        <v>1010</v>
      </c>
      <c r="H74" s="11"/>
      <c r="I74" s="11">
        <f>SUM(H71:H73)</f>
        <v>172.46</v>
      </c>
      <c r="J74" s="225"/>
    </row>
    <row r="75" spans="2:10" ht="30" customHeight="1" x14ac:dyDescent="0.3">
      <c r="B75" s="7"/>
      <c r="C75" s="480" t="s">
        <v>650</v>
      </c>
      <c r="D75" s="511"/>
      <c r="E75" s="511"/>
      <c r="F75" s="512"/>
      <c r="G75" s="13"/>
      <c r="H75" s="11"/>
      <c r="I75" s="11"/>
    </row>
    <row r="76" spans="2:10" ht="15" customHeight="1" x14ac:dyDescent="0.3">
      <c r="B76" s="7"/>
      <c r="C76" s="131"/>
      <c r="D76" s="137"/>
      <c r="E76" s="137"/>
      <c r="F76" s="138"/>
      <c r="G76" s="13"/>
      <c r="H76" s="11"/>
      <c r="I76" s="11"/>
    </row>
    <row r="77" spans="2:10" x14ac:dyDescent="0.3">
      <c r="B77" s="6"/>
      <c r="C77" s="515" t="s">
        <v>146</v>
      </c>
      <c r="D77" s="516"/>
      <c r="E77" s="516"/>
      <c r="F77" s="517"/>
      <c r="G77" s="13"/>
      <c r="H77" s="11"/>
      <c r="I77" s="11"/>
    </row>
    <row r="78" spans="2:10" ht="15" customHeight="1" x14ac:dyDescent="0.3">
      <c r="B78" s="7" t="s">
        <v>193</v>
      </c>
      <c r="C78" s="483" t="s">
        <v>19</v>
      </c>
      <c r="D78" s="509"/>
      <c r="E78" s="509"/>
      <c r="F78" s="510"/>
      <c r="G78" s="13">
        <v>4500</v>
      </c>
      <c r="H78" s="11">
        <f>I21+I42+I62</f>
        <v>21136.29</v>
      </c>
      <c r="I78" s="11"/>
    </row>
    <row r="79" spans="2:10" ht="15" customHeight="1" x14ac:dyDescent="0.3">
      <c r="B79" s="7"/>
      <c r="C79" s="106" t="s">
        <v>127</v>
      </c>
      <c r="D79" s="104"/>
      <c r="E79" s="104"/>
      <c r="F79" s="105"/>
      <c r="G79" s="13">
        <v>5999</v>
      </c>
      <c r="H79" s="11"/>
      <c r="I79" s="11">
        <f>H78</f>
        <v>21136.29</v>
      </c>
    </row>
    <row r="80" spans="2:10" ht="15" customHeight="1" x14ac:dyDescent="0.3">
      <c r="B80" s="6"/>
      <c r="C80" s="480" t="s">
        <v>128</v>
      </c>
      <c r="D80" s="511"/>
      <c r="E80" s="511"/>
      <c r="F80" s="512"/>
      <c r="G80" s="13"/>
      <c r="H80" s="11"/>
      <c r="I80" s="11"/>
    </row>
    <row r="81" spans="2:10" ht="15" customHeight="1" x14ac:dyDescent="0.3">
      <c r="B81" s="6"/>
      <c r="C81" s="106"/>
      <c r="D81" s="106"/>
      <c r="E81" s="106"/>
      <c r="F81" s="106"/>
      <c r="G81" s="13"/>
      <c r="H81" s="11"/>
      <c r="I81" s="11"/>
    </row>
    <row r="82" spans="2:10" ht="15" customHeight="1" x14ac:dyDescent="0.3">
      <c r="B82" s="7" t="s">
        <v>193</v>
      </c>
      <c r="C82" s="483" t="s">
        <v>127</v>
      </c>
      <c r="D82" s="509"/>
      <c r="E82" s="509"/>
      <c r="F82" s="510"/>
      <c r="G82" s="13">
        <v>5999</v>
      </c>
      <c r="H82" s="11">
        <f>SUM(I83:I85)</f>
        <v>19229</v>
      </c>
      <c r="I82" s="11"/>
    </row>
    <row r="83" spans="2:10" ht="15" customHeight="1" x14ac:dyDescent="0.3">
      <c r="B83" s="7"/>
      <c r="C83" s="106" t="s">
        <v>20</v>
      </c>
      <c r="D83" s="106"/>
      <c r="E83" s="106"/>
      <c r="F83" s="106"/>
      <c r="G83" s="13">
        <v>5000</v>
      </c>
      <c r="H83" s="11"/>
      <c r="I83" s="11">
        <f>H26+H47+H67</f>
        <v>15679</v>
      </c>
    </row>
    <row r="84" spans="2:10" ht="15" customHeight="1" x14ac:dyDescent="0.3">
      <c r="B84" s="7"/>
      <c r="C84" s="430" t="s">
        <v>523</v>
      </c>
      <c r="D84" s="136"/>
      <c r="E84" s="136"/>
      <c r="F84" s="136"/>
      <c r="G84" s="13">
        <v>5700</v>
      </c>
      <c r="H84" s="11"/>
      <c r="I84" s="11">
        <v>150</v>
      </c>
    </row>
    <row r="85" spans="2:10" ht="15" customHeight="1" x14ac:dyDescent="0.3">
      <c r="B85" s="7"/>
      <c r="C85" s="106" t="s">
        <v>194</v>
      </c>
      <c r="D85" s="127"/>
      <c r="E85" s="127"/>
      <c r="F85" s="128"/>
      <c r="G85" s="13">
        <v>5815</v>
      </c>
      <c r="H85" s="11"/>
      <c r="I85" s="11">
        <v>3400</v>
      </c>
      <c r="J85" s="225"/>
    </row>
    <row r="86" spans="2:10" ht="15" customHeight="1" x14ac:dyDescent="0.3">
      <c r="B86" s="6"/>
      <c r="C86" s="483" t="s">
        <v>130</v>
      </c>
      <c r="D86" s="509"/>
      <c r="E86" s="509"/>
      <c r="F86" s="510"/>
      <c r="G86" s="13"/>
      <c r="H86" s="11"/>
      <c r="I86" s="11"/>
    </row>
    <row r="88" spans="2:10" x14ac:dyDescent="0.3">
      <c r="B88" s="220" t="s">
        <v>195</v>
      </c>
    </row>
    <row r="89" spans="2:10" x14ac:dyDescent="0.3">
      <c r="B89" s="468" t="s">
        <v>181</v>
      </c>
      <c r="C89" s="468"/>
      <c r="D89" s="468"/>
      <c r="E89" s="468"/>
      <c r="F89" s="468"/>
      <c r="G89" s="36"/>
    </row>
    <row r="90" spans="2:10" x14ac:dyDescent="0.3">
      <c r="B90" s="468" t="s">
        <v>0</v>
      </c>
      <c r="C90" s="468"/>
      <c r="D90" s="468"/>
      <c r="E90" s="468"/>
      <c r="F90" s="468"/>
      <c r="G90" s="36"/>
    </row>
    <row r="91" spans="2:10" x14ac:dyDescent="0.3">
      <c r="B91" s="468" t="s">
        <v>196</v>
      </c>
      <c r="C91" s="468"/>
      <c r="D91" s="468"/>
      <c r="E91" s="468"/>
      <c r="F91" s="468"/>
      <c r="G91" s="36"/>
    </row>
    <row r="92" spans="2:10" x14ac:dyDescent="0.3">
      <c r="B92" s="466" t="s">
        <v>19</v>
      </c>
      <c r="C92" s="466"/>
      <c r="D92" s="466"/>
      <c r="E92" s="466"/>
      <c r="F92" s="25">
        <f>I21+I42+I62</f>
        <v>21136.29</v>
      </c>
      <c r="G92" s="37"/>
    </row>
    <row r="93" spans="2:10" x14ac:dyDescent="0.3">
      <c r="B93" s="467" t="s">
        <v>503</v>
      </c>
      <c r="C93" s="466"/>
      <c r="D93" s="466"/>
      <c r="E93" s="466"/>
      <c r="F93" s="34">
        <f>H26+H47+H67</f>
        <v>15679</v>
      </c>
      <c r="G93" s="38"/>
    </row>
    <row r="94" spans="2:10" x14ac:dyDescent="0.3">
      <c r="B94" s="124" t="s">
        <v>24</v>
      </c>
      <c r="C94" s="14"/>
      <c r="D94" s="124"/>
      <c r="E94" s="124"/>
      <c r="F94" s="139">
        <f>F92-F93</f>
        <v>5457.2900000000009</v>
      </c>
      <c r="G94" s="238"/>
    </row>
    <row r="95" spans="2:10" x14ac:dyDescent="0.3">
      <c r="B95" s="215" t="s">
        <v>566</v>
      </c>
      <c r="C95" s="14"/>
      <c r="D95" s="124"/>
      <c r="E95" s="124"/>
      <c r="F95" s="34">
        <v>3550</v>
      </c>
      <c r="G95" s="38"/>
    </row>
    <row r="96" spans="2:10" ht="15" thickBot="1" x14ac:dyDescent="0.35">
      <c r="B96" s="124" t="s">
        <v>39</v>
      </c>
      <c r="C96" s="14"/>
      <c r="D96" s="124"/>
      <c r="E96" s="124"/>
      <c r="F96" s="239">
        <f>F94-F95</f>
        <v>1907.2900000000009</v>
      </c>
      <c r="G96" s="238"/>
    </row>
    <row r="97" spans="1:8" s="153" customFormat="1" ht="6" customHeight="1" thickTop="1" x14ac:dyDescent="0.3">
      <c r="B97" s="235"/>
      <c r="C97" s="236"/>
      <c r="D97" s="235"/>
      <c r="E97" s="235"/>
      <c r="F97" s="38"/>
      <c r="G97" s="38"/>
    </row>
    <row r="98" spans="1:8" x14ac:dyDescent="0.3">
      <c r="B98" s="518" t="s">
        <v>16</v>
      </c>
      <c r="C98" s="518"/>
      <c r="D98" s="518"/>
      <c r="E98" s="518"/>
      <c r="F98" s="518"/>
      <c r="G98" s="237"/>
    </row>
    <row r="99" spans="1:8" x14ac:dyDescent="0.3">
      <c r="B99" s="124" t="s">
        <v>20</v>
      </c>
      <c r="C99" s="14"/>
      <c r="D99" s="124"/>
      <c r="E99" s="124"/>
      <c r="F99" s="33"/>
      <c r="G99" s="38"/>
    </row>
    <row r="100" spans="1:8" x14ac:dyDescent="0.3">
      <c r="B100" s="467" t="s">
        <v>21</v>
      </c>
      <c r="C100" s="467"/>
      <c r="D100" s="467"/>
      <c r="E100" s="467"/>
      <c r="F100" s="25">
        <f>ROUND(45500.55,0)</f>
        <v>45501</v>
      </c>
      <c r="G100" s="38"/>
    </row>
    <row r="101" spans="1:8" x14ac:dyDescent="0.3">
      <c r="B101" s="125" t="s">
        <v>22</v>
      </c>
      <c r="C101" s="14"/>
      <c r="D101" s="14"/>
      <c r="E101" s="14"/>
      <c r="F101" s="34">
        <f>F102-F100+1</f>
        <v>23248.489999999991</v>
      </c>
      <c r="G101" s="38"/>
    </row>
    <row r="102" spans="1:8" x14ac:dyDescent="0.3">
      <c r="B102" s="125" t="s">
        <v>23</v>
      </c>
      <c r="C102" s="14"/>
      <c r="D102" s="14"/>
      <c r="E102" s="14"/>
      <c r="F102" s="25">
        <f>F103+F104</f>
        <v>68748.489999999991</v>
      </c>
      <c r="G102" s="38"/>
    </row>
    <row r="103" spans="1:8" x14ac:dyDescent="0.3">
      <c r="B103" s="125" t="s">
        <v>26</v>
      </c>
      <c r="C103" s="14"/>
      <c r="D103" s="14"/>
      <c r="E103" s="14"/>
      <c r="F103" s="34">
        <v>53069.49</v>
      </c>
      <c r="G103" s="38"/>
    </row>
    <row r="104" spans="1:8" ht="15" thickBot="1" x14ac:dyDescent="0.35">
      <c r="B104" s="125" t="s">
        <v>20</v>
      </c>
      <c r="C104" s="14"/>
      <c r="D104" s="14"/>
      <c r="E104" s="14"/>
      <c r="F104" s="35">
        <f>F93</f>
        <v>15679</v>
      </c>
      <c r="G104" s="37"/>
    </row>
    <row r="105" spans="1:8" ht="15" thickTop="1" x14ac:dyDescent="0.3"/>
    <row r="106" spans="1:8" x14ac:dyDescent="0.3">
      <c r="A106" s="153"/>
      <c r="B106" s="234" t="s">
        <v>104</v>
      </c>
      <c r="C106" s="154"/>
      <c r="D106" s="155"/>
      <c r="E106" s="156"/>
    </row>
    <row r="107" spans="1:8" x14ac:dyDescent="0.3">
      <c r="B107" s="122" t="s">
        <v>462</v>
      </c>
      <c r="C107" s="122"/>
      <c r="D107" s="122"/>
      <c r="E107" s="122"/>
      <c r="F107" s="122"/>
      <c r="G107" s="122"/>
      <c r="H107" s="153"/>
    </row>
  </sheetData>
  <mergeCells count="56">
    <mergeCell ref="B92:E92"/>
    <mergeCell ref="B93:E93"/>
    <mergeCell ref="B100:E100"/>
    <mergeCell ref="B98:F98"/>
    <mergeCell ref="B89:F89"/>
    <mergeCell ref="B90:F90"/>
    <mergeCell ref="B91:F91"/>
    <mergeCell ref="C59:F59"/>
    <mergeCell ref="C72:F72"/>
    <mergeCell ref="C73:F73"/>
    <mergeCell ref="C61:F61"/>
    <mergeCell ref="C65:F65"/>
    <mergeCell ref="C66:F66"/>
    <mergeCell ref="C67:F67"/>
    <mergeCell ref="C69:F69"/>
    <mergeCell ref="C70:F70"/>
    <mergeCell ref="C82:F82"/>
    <mergeCell ref="C86:F86"/>
    <mergeCell ref="C71:F71"/>
    <mergeCell ref="C75:F75"/>
    <mergeCell ref="C77:F77"/>
    <mergeCell ref="C78:F78"/>
    <mergeCell ref="C80:F80"/>
    <mergeCell ref="E52:F52"/>
    <mergeCell ref="C53:F53"/>
    <mergeCell ref="C55:F55"/>
    <mergeCell ref="C57:F57"/>
    <mergeCell ref="C56:F56"/>
    <mergeCell ref="C54:F54"/>
    <mergeCell ref="C45:F45"/>
    <mergeCell ref="C47:F47"/>
    <mergeCell ref="C49:F49"/>
    <mergeCell ref="C28:F28"/>
    <mergeCell ref="C30:F30"/>
    <mergeCell ref="C34:F34"/>
    <mergeCell ref="C36:F36"/>
    <mergeCell ref="C39:F39"/>
    <mergeCell ref="C41:F41"/>
    <mergeCell ref="C26:F26"/>
    <mergeCell ref="C9:F9"/>
    <mergeCell ref="C10:F10"/>
    <mergeCell ref="C12:F12"/>
    <mergeCell ref="C14:F14"/>
    <mergeCell ref="C15:F15"/>
    <mergeCell ref="C16:F16"/>
    <mergeCell ref="C18:F18"/>
    <mergeCell ref="C19:F19"/>
    <mergeCell ref="C20:F20"/>
    <mergeCell ref="C24:F24"/>
    <mergeCell ref="C25:F25"/>
    <mergeCell ref="C8:F8"/>
    <mergeCell ref="B1:I1"/>
    <mergeCell ref="E5:F5"/>
    <mergeCell ref="C6:F6"/>
    <mergeCell ref="C7:F7"/>
    <mergeCell ref="C2:E2"/>
  </mergeCells>
  <pageMargins left="0.7" right="0.7" top="0.75" bottom="0.75" header="0.3" footer="0.3"/>
  <pageSetup paperSize="120" scale="70" fitToHeight="0" orientation="portrait" horizontalDpi="1200" verticalDpi="1200" r:id="rId1"/>
  <headerFooter>
    <oddFooter>&amp;LReproduction interdite © TC Média Livres Inc.  &amp;RComptabilité 2</oddFooter>
  </headerFooter>
  <rowBreaks count="1" manualBreakCount="1">
    <brk id="50"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110"/>
  <sheetViews>
    <sheetView showGridLines="0" zoomScaleNormal="100" workbookViewId="0">
      <selection activeCell="G16" sqref="G16"/>
    </sheetView>
  </sheetViews>
  <sheetFormatPr baseColWidth="10" defaultColWidth="11.44140625" defaultRowHeight="14.4" x14ac:dyDescent="0.3"/>
  <cols>
    <col min="1" max="1" width="0.88671875" style="1" customWidth="1"/>
    <col min="2" max="9" width="15.6640625" style="1" customWidth="1"/>
    <col min="10" max="10" width="2.6640625" style="1" customWidth="1"/>
    <col min="11" max="16384" width="11.44140625" style="1"/>
  </cols>
  <sheetData>
    <row r="1" spans="2:10" ht="15.6" x14ac:dyDescent="0.3">
      <c r="B1" s="455" t="s">
        <v>15</v>
      </c>
      <c r="C1" s="455"/>
      <c r="D1" s="455"/>
      <c r="E1" s="455"/>
      <c r="F1" s="455"/>
      <c r="G1" s="455"/>
      <c r="H1" s="455"/>
      <c r="I1" s="455"/>
    </row>
    <row r="2" spans="2:10" ht="15.6" x14ac:dyDescent="0.3">
      <c r="B2" s="2" t="s">
        <v>197</v>
      </c>
      <c r="C2" s="479" t="s">
        <v>198</v>
      </c>
      <c r="D2" s="479"/>
      <c r="E2" s="2"/>
    </row>
    <row r="3" spans="2:10" ht="15.6" x14ac:dyDescent="0.3">
      <c r="B3" s="2"/>
      <c r="C3" s="2"/>
      <c r="D3" s="2"/>
      <c r="E3" s="2"/>
    </row>
    <row r="4" spans="2:10" ht="15.6" x14ac:dyDescent="0.3">
      <c r="B4" s="220" t="s">
        <v>89</v>
      </c>
      <c r="C4" s="2"/>
      <c r="D4" s="2"/>
      <c r="E4" s="2"/>
    </row>
    <row r="5" spans="2:10" x14ac:dyDescent="0.3">
      <c r="B5" s="130"/>
      <c r="C5" s="130"/>
      <c r="D5" s="130"/>
      <c r="E5" s="456" t="s">
        <v>2</v>
      </c>
      <c r="F5" s="456"/>
      <c r="G5" s="130"/>
      <c r="H5" s="130"/>
      <c r="I5" s="130" t="s">
        <v>541</v>
      </c>
    </row>
    <row r="6" spans="2:10" ht="28.8" x14ac:dyDescent="0.3">
      <c r="B6" s="323" t="s">
        <v>3</v>
      </c>
      <c r="C6" s="473" t="s">
        <v>554</v>
      </c>
      <c r="D6" s="474"/>
      <c r="E6" s="474"/>
      <c r="F6" s="475"/>
      <c r="G6" s="326" t="s">
        <v>512</v>
      </c>
      <c r="H6" s="327" t="s">
        <v>4</v>
      </c>
      <c r="I6" s="327" t="s">
        <v>5</v>
      </c>
    </row>
    <row r="7" spans="2:10" x14ac:dyDescent="0.3">
      <c r="B7" s="5" t="s">
        <v>93</v>
      </c>
      <c r="C7" s="476"/>
      <c r="D7" s="513"/>
      <c r="E7" s="513"/>
      <c r="F7" s="514"/>
      <c r="G7" s="12"/>
      <c r="H7" s="9"/>
      <c r="I7" s="9"/>
    </row>
    <row r="8" spans="2:10" ht="15" customHeight="1" x14ac:dyDescent="0.3">
      <c r="B8" s="6" t="s">
        <v>111</v>
      </c>
      <c r="C8" s="483" t="s">
        <v>123</v>
      </c>
      <c r="D8" s="484"/>
      <c r="E8" s="484"/>
      <c r="F8" s="485"/>
      <c r="G8" s="114">
        <v>1180</v>
      </c>
      <c r="H8" s="115">
        <v>54385</v>
      </c>
      <c r="I8" s="115"/>
    </row>
    <row r="9" spans="2:10" ht="15" customHeight="1" x14ac:dyDescent="0.3">
      <c r="B9" s="112"/>
      <c r="C9" s="483" t="s">
        <v>115</v>
      </c>
      <c r="D9" s="484"/>
      <c r="E9" s="484"/>
      <c r="F9" s="485"/>
      <c r="G9" s="114">
        <v>1105</v>
      </c>
      <c r="H9" s="115">
        <f>ROUND(H8*'Données constantes'!C3,2)</f>
        <v>2719.25</v>
      </c>
      <c r="I9" s="115"/>
    </row>
    <row r="10" spans="2:10" ht="15" customHeight="1" x14ac:dyDescent="0.3">
      <c r="B10" s="112"/>
      <c r="C10" s="483" t="s">
        <v>119</v>
      </c>
      <c r="D10" s="509"/>
      <c r="E10" s="509"/>
      <c r="F10" s="510"/>
      <c r="G10" s="114">
        <v>1110</v>
      </c>
      <c r="H10" s="115">
        <f>ROUND(H8*'Données constantes'!C4,2)</f>
        <v>5424.9</v>
      </c>
      <c r="I10" s="115"/>
    </row>
    <row r="11" spans="2:10" ht="15" customHeight="1" x14ac:dyDescent="0.3">
      <c r="B11" s="112"/>
      <c r="C11" s="106" t="s">
        <v>9</v>
      </c>
      <c r="D11" s="104"/>
      <c r="E11" s="104"/>
      <c r="F11" s="105"/>
      <c r="G11" s="114">
        <v>2100</v>
      </c>
      <c r="H11" s="115"/>
      <c r="I11" s="115">
        <f>SUM(H8:H10)</f>
        <v>62529.15</v>
      </c>
      <c r="J11" s="225"/>
    </row>
    <row r="12" spans="2:10" ht="30" customHeight="1" x14ac:dyDescent="0.3">
      <c r="B12" s="112"/>
      <c r="C12" s="480" t="s">
        <v>587</v>
      </c>
      <c r="D12" s="511"/>
      <c r="E12" s="511"/>
      <c r="F12" s="512"/>
      <c r="G12" s="114"/>
      <c r="H12" s="115"/>
      <c r="I12" s="115"/>
    </row>
    <row r="13" spans="2:10" ht="15" customHeight="1" x14ac:dyDescent="0.3">
      <c r="B13" s="112"/>
      <c r="C13" s="113"/>
      <c r="D13" s="116"/>
      <c r="E13" s="116"/>
      <c r="F13" s="117"/>
      <c r="G13" s="114"/>
      <c r="H13" s="115"/>
      <c r="I13" s="115"/>
    </row>
    <row r="14" spans="2:10" x14ac:dyDescent="0.3">
      <c r="B14" s="6" t="s">
        <v>114</v>
      </c>
      <c r="C14" s="483" t="s">
        <v>116</v>
      </c>
      <c r="D14" s="509"/>
      <c r="E14" s="509"/>
      <c r="F14" s="510"/>
      <c r="G14" s="13">
        <v>1010</v>
      </c>
      <c r="H14" s="10">
        <f>SUM(I15:I17)</f>
        <v>23454.9</v>
      </c>
      <c r="I14" s="11"/>
    </row>
    <row r="15" spans="2:10" x14ac:dyDescent="0.3">
      <c r="B15" s="6"/>
      <c r="C15" s="106" t="s">
        <v>19</v>
      </c>
      <c r="D15" s="104"/>
      <c r="E15" s="104"/>
      <c r="F15" s="105"/>
      <c r="G15" s="13">
        <v>4500</v>
      </c>
      <c r="H15" s="11"/>
      <c r="I15" s="11">
        <v>20400</v>
      </c>
    </row>
    <row r="16" spans="2:10" x14ac:dyDescent="0.3">
      <c r="B16" s="6"/>
      <c r="C16" s="106" t="s">
        <v>117</v>
      </c>
      <c r="D16" s="104"/>
      <c r="E16" s="104"/>
      <c r="F16" s="105"/>
      <c r="G16" s="13">
        <v>2305</v>
      </c>
      <c r="H16" s="11"/>
      <c r="I16" s="11">
        <f>ROUND(I15*'Données constantes'!C3,2)</f>
        <v>1020</v>
      </c>
    </row>
    <row r="17" spans="2:10" x14ac:dyDescent="0.3">
      <c r="B17" s="7"/>
      <c r="C17" s="106" t="s">
        <v>118</v>
      </c>
      <c r="D17" s="106"/>
      <c r="E17" s="106"/>
      <c r="F17" s="106"/>
      <c r="G17" s="13">
        <v>2310</v>
      </c>
      <c r="H17" s="11"/>
      <c r="I17" s="11">
        <f>ROUND(I15*'Données constantes'!C4,2)</f>
        <v>2034.9</v>
      </c>
      <c r="J17" s="225"/>
    </row>
    <row r="18" spans="2:10" ht="30" customHeight="1" x14ac:dyDescent="0.3">
      <c r="B18" s="7"/>
      <c r="C18" s="489" t="s">
        <v>651</v>
      </c>
      <c r="D18" s="490"/>
      <c r="E18" s="490"/>
      <c r="F18" s="491"/>
      <c r="G18" s="13"/>
      <c r="H18" s="11"/>
      <c r="I18" s="11"/>
    </row>
    <row r="19" spans="2:10" x14ac:dyDescent="0.3">
      <c r="B19" s="7"/>
      <c r="C19" s="483"/>
      <c r="D19" s="509"/>
      <c r="E19" s="509"/>
      <c r="F19" s="510"/>
      <c r="G19" s="13"/>
      <c r="H19" s="11"/>
      <c r="I19" s="11"/>
    </row>
    <row r="20" spans="2:10" x14ac:dyDescent="0.3">
      <c r="B20" s="6" t="s">
        <v>114</v>
      </c>
      <c r="C20" s="483" t="s">
        <v>20</v>
      </c>
      <c r="D20" s="509"/>
      <c r="E20" s="509"/>
      <c r="F20" s="510"/>
      <c r="G20" s="13">
        <v>5000</v>
      </c>
      <c r="H20" s="11">
        <v>13100</v>
      </c>
      <c r="I20" s="11"/>
    </row>
    <row r="21" spans="2:10" x14ac:dyDescent="0.3">
      <c r="B21" s="7"/>
      <c r="C21" s="106" t="s">
        <v>123</v>
      </c>
      <c r="D21" s="106"/>
      <c r="E21" s="106"/>
      <c r="F21" s="106"/>
      <c r="G21" s="13">
        <v>1180</v>
      </c>
      <c r="H21" s="11"/>
      <c r="I21" s="11">
        <f>H20</f>
        <v>13100</v>
      </c>
    </row>
    <row r="22" spans="2:10" ht="30" customHeight="1" x14ac:dyDescent="0.3">
      <c r="B22" s="7"/>
      <c r="C22" s="494" t="s">
        <v>652</v>
      </c>
      <c r="D22" s="495"/>
      <c r="E22" s="495"/>
      <c r="F22" s="496"/>
      <c r="G22" s="13"/>
      <c r="H22" s="11"/>
      <c r="I22" s="11"/>
    </row>
    <row r="23" spans="2:10" x14ac:dyDescent="0.3">
      <c r="B23" s="7"/>
      <c r="C23" s="129"/>
      <c r="D23" s="104"/>
      <c r="E23" s="104"/>
      <c r="F23" s="105"/>
      <c r="G23" s="13"/>
      <c r="H23" s="11"/>
      <c r="I23" s="11"/>
    </row>
    <row r="24" spans="2:10" x14ac:dyDescent="0.3">
      <c r="B24" s="6" t="s">
        <v>113</v>
      </c>
      <c r="C24" s="483" t="s">
        <v>9</v>
      </c>
      <c r="D24" s="509"/>
      <c r="E24" s="509"/>
      <c r="F24" s="510"/>
      <c r="G24" s="13">
        <v>2100</v>
      </c>
      <c r="H24" s="11">
        <f>SUM(I25:I27)</f>
        <v>5721.89</v>
      </c>
      <c r="I24" s="11"/>
    </row>
    <row r="25" spans="2:10" x14ac:dyDescent="0.3">
      <c r="B25" s="6"/>
      <c r="C25" s="106" t="s">
        <v>123</v>
      </c>
      <c r="D25" s="106"/>
      <c r="E25" s="106"/>
      <c r="F25" s="106"/>
      <c r="G25" s="13">
        <v>1180</v>
      </c>
      <c r="H25" s="11"/>
      <c r="I25" s="11">
        <v>4976.6400000000003</v>
      </c>
    </row>
    <row r="26" spans="2:10" x14ac:dyDescent="0.3">
      <c r="B26" s="6"/>
      <c r="C26" s="106" t="s">
        <v>115</v>
      </c>
      <c r="D26" s="106"/>
      <c r="E26" s="106"/>
      <c r="F26" s="106"/>
      <c r="G26" s="13">
        <v>1105</v>
      </c>
      <c r="H26" s="11"/>
      <c r="I26" s="11">
        <f>ROUND(I25*'Données constantes'!C3,2)</f>
        <v>248.83</v>
      </c>
    </row>
    <row r="27" spans="2:10" x14ac:dyDescent="0.3">
      <c r="B27" s="6"/>
      <c r="C27" s="106" t="s">
        <v>119</v>
      </c>
      <c r="D27" s="106"/>
      <c r="E27" s="106"/>
      <c r="F27" s="106"/>
      <c r="G27" s="13">
        <v>1110</v>
      </c>
      <c r="H27" s="11"/>
      <c r="I27" s="11">
        <f>ROUND(I25*'Données constantes'!C4,2)</f>
        <v>496.42</v>
      </c>
      <c r="J27" s="225"/>
    </row>
    <row r="28" spans="2:10" ht="15" customHeight="1" x14ac:dyDescent="0.3">
      <c r="B28" s="7"/>
      <c r="C28" s="480" t="s">
        <v>199</v>
      </c>
      <c r="D28" s="511"/>
      <c r="E28" s="511"/>
      <c r="F28" s="512"/>
      <c r="G28" s="13"/>
      <c r="H28" s="11"/>
      <c r="I28" s="11"/>
    </row>
    <row r="29" spans="2:10" x14ac:dyDescent="0.3">
      <c r="B29" s="7"/>
      <c r="C29" s="129"/>
      <c r="D29" s="104"/>
      <c r="E29" s="104"/>
      <c r="F29" s="105"/>
      <c r="G29" s="13"/>
      <c r="H29" s="11"/>
      <c r="I29" s="11"/>
    </row>
    <row r="30" spans="2:10" x14ac:dyDescent="0.3">
      <c r="B30" s="6" t="s">
        <v>169</v>
      </c>
      <c r="C30" s="483" t="s">
        <v>123</v>
      </c>
      <c r="D30" s="509"/>
      <c r="E30" s="509"/>
      <c r="F30" s="510"/>
      <c r="G30" s="13">
        <v>1180</v>
      </c>
      <c r="H30" s="11">
        <v>540</v>
      </c>
      <c r="I30" s="11"/>
    </row>
    <row r="31" spans="2:10" x14ac:dyDescent="0.3">
      <c r="B31" s="6"/>
      <c r="C31" s="483" t="s">
        <v>115</v>
      </c>
      <c r="D31" s="509"/>
      <c r="E31" s="509"/>
      <c r="F31" s="510"/>
      <c r="G31" s="13">
        <v>1105</v>
      </c>
      <c r="H31" s="11">
        <f>ROUND(H30*'Données constantes'!C3,2)</f>
        <v>27</v>
      </c>
      <c r="I31" s="11"/>
    </row>
    <row r="32" spans="2:10" x14ac:dyDescent="0.3">
      <c r="B32" s="6"/>
      <c r="C32" s="483" t="s">
        <v>119</v>
      </c>
      <c r="D32" s="509"/>
      <c r="E32" s="509"/>
      <c r="F32" s="510"/>
      <c r="G32" s="13">
        <v>1110</v>
      </c>
      <c r="H32" s="11">
        <f>ROUND(H30*'Données constantes'!C4,2)</f>
        <v>53.87</v>
      </c>
      <c r="I32" s="11"/>
    </row>
    <row r="33" spans="2:10" ht="15" customHeight="1" x14ac:dyDescent="0.3">
      <c r="B33" s="7"/>
      <c r="C33" s="106" t="s">
        <v>116</v>
      </c>
      <c r="D33" s="104"/>
      <c r="E33" s="104"/>
      <c r="F33" s="105"/>
      <c r="G33" s="13">
        <v>1010</v>
      </c>
      <c r="H33" s="11"/>
      <c r="I33" s="11">
        <f>SUM(H30:H32)</f>
        <v>620.87</v>
      </c>
      <c r="J33" s="225"/>
    </row>
    <row r="34" spans="2:10" ht="30" customHeight="1" x14ac:dyDescent="0.3">
      <c r="B34" s="7"/>
      <c r="C34" s="480" t="s">
        <v>653</v>
      </c>
      <c r="D34" s="511"/>
      <c r="E34" s="511"/>
      <c r="F34" s="512"/>
      <c r="G34" s="13"/>
      <c r="H34" s="11"/>
      <c r="I34" s="11"/>
    </row>
    <row r="35" spans="2:10" ht="15" customHeight="1" x14ac:dyDescent="0.3">
      <c r="B35" s="7"/>
      <c r="C35" s="131"/>
      <c r="D35" s="134"/>
      <c r="E35" s="134"/>
      <c r="F35" s="135"/>
      <c r="G35" s="13"/>
      <c r="H35" s="11"/>
      <c r="I35" s="11"/>
    </row>
    <row r="36" spans="2:10" ht="15" customHeight="1" x14ac:dyDescent="0.3">
      <c r="B36" s="6" t="s">
        <v>170</v>
      </c>
      <c r="C36" s="483" t="s">
        <v>9</v>
      </c>
      <c r="D36" s="509"/>
      <c r="E36" s="509"/>
      <c r="F36" s="510"/>
      <c r="G36" s="13">
        <v>2100</v>
      </c>
      <c r="H36" s="11">
        <f>I11-H24</f>
        <v>56807.26</v>
      </c>
      <c r="I36" s="11"/>
    </row>
    <row r="37" spans="2:10" ht="15" customHeight="1" x14ac:dyDescent="0.3">
      <c r="B37" s="6"/>
      <c r="C37" s="106" t="s">
        <v>123</v>
      </c>
      <c r="D37" s="104"/>
      <c r="E37" s="104"/>
      <c r="F37" s="105"/>
      <c r="G37" s="13">
        <v>1180</v>
      </c>
      <c r="H37" s="11"/>
      <c r="I37" s="11">
        <f>(H8-I25)*0.02</f>
        <v>988.16719999999998</v>
      </c>
    </row>
    <row r="38" spans="2:10" ht="15" customHeight="1" x14ac:dyDescent="0.3">
      <c r="B38" s="6"/>
      <c r="C38" s="106" t="s">
        <v>116</v>
      </c>
      <c r="D38" s="104"/>
      <c r="E38" s="104"/>
      <c r="F38" s="105"/>
      <c r="G38" s="13">
        <v>1010</v>
      </c>
      <c r="H38" s="11"/>
      <c r="I38" s="11">
        <f>H36-I37</f>
        <v>55819.092799999999</v>
      </c>
      <c r="J38" s="225"/>
    </row>
    <row r="39" spans="2:10" ht="45" customHeight="1" x14ac:dyDescent="0.3">
      <c r="B39" s="6"/>
      <c r="C39" s="489" t="s">
        <v>654</v>
      </c>
      <c r="D39" s="490"/>
      <c r="E39" s="490"/>
      <c r="F39" s="491"/>
      <c r="G39" s="13"/>
      <c r="H39" s="11"/>
      <c r="I39" s="11"/>
    </row>
    <row r="40" spans="2:10" ht="15" customHeight="1" x14ac:dyDescent="0.3">
      <c r="B40" s="7"/>
      <c r="C40" s="126"/>
      <c r="D40" s="127"/>
      <c r="E40" s="127"/>
      <c r="F40" s="128"/>
      <c r="G40" s="13"/>
      <c r="H40" s="11"/>
      <c r="I40" s="11"/>
    </row>
    <row r="41" spans="2:10" ht="15" customHeight="1" x14ac:dyDescent="0.3">
      <c r="B41" s="6" t="s">
        <v>200</v>
      </c>
      <c r="C41" s="483" t="s">
        <v>120</v>
      </c>
      <c r="D41" s="509"/>
      <c r="E41" s="509"/>
      <c r="F41" s="510"/>
      <c r="G41" s="13">
        <v>1100</v>
      </c>
      <c r="H41" s="11">
        <f>SUM(I42:I44)</f>
        <v>40306.479999999996</v>
      </c>
      <c r="I41" s="11"/>
    </row>
    <row r="42" spans="2:10" ht="15" customHeight="1" x14ac:dyDescent="0.3">
      <c r="B42" s="7"/>
      <c r="C42" s="106" t="s">
        <v>19</v>
      </c>
      <c r="D42" s="104"/>
      <c r="E42" s="104"/>
      <c r="F42" s="105"/>
      <c r="G42" s="13">
        <v>4500</v>
      </c>
      <c r="H42" s="11"/>
      <c r="I42" s="11">
        <v>35056.730000000003</v>
      </c>
    </row>
    <row r="43" spans="2:10" ht="15" customHeight="1" x14ac:dyDescent="0.3">
      <c r="B43" s="7"/>
      <c r="C43" s="106" t="s">
        <v>117</v>
      </c>
      <c r="D43" s="104"/>
      <c r="E43" s="104"/>
      <c r="F43" s="105"/>
      <c r="G43" s="13">
        <v>2305</v>
      </c>
      <c r="H43" s="11"/>
      <c r="I43" s="11">
        <f>ROUND(I42*'Données constantes'!C3,2)</f>
        <v>1752.84</v>
      </c>
    </row>
    <row r="44" spans="2:10" ht="15" customHeight="1" x14ac:dyDescent="0.3">
      <c r="B44" s="7"/>
      <c r="C44" s="106" t="s">
        <v>118</v>
      </c>
      <c r="D44" s="106"/>
      <c r="E44" s="106"/>
      <c r="F44" s="106"/>
      <c r="G44" s="13">
        <v>2310</v>
      </c>
      <c r="H44" s="11"/>
      <c r="I44" s="11">
        <f>ROUND(I42*'Données constantes'!C4,2)</f>
        <v>3496.91</v>
      </c>
      <c r="J44" s="225"/>
    </row>
    <row r="45" spans="2:10" ht="30" customHeight="1" x14ac:dyDescent="0.3">
      <c r="B45" s="7"/>
      <c r="C45" s="489" t="s">
        <v>655</v>
      </c>
      <c r="D45" s="490"/>
      <c r="E45" s="490"/>
      <c r="F45" s="491"/>
      <c r="G45" s="13"/>
      <c r="H45" s="11"/>
      <c r="I45" s="11"/>
    </row>
    <row r="46" spans="2:10" ht="15" customHeight="1" x14ac:dyDescent="0.3">
      <c r="B46" s="7"/>
      <c r="C46" s="126"/>
      <c r="D46" s="127"/>
      <c r="E46" s="127"/>
      <c r="F46" s="128"/>
      <c r="G46" s="13"/>
      <c r="H46" s="11"/>
      <c r="I46" s="11"/>
    </row>
    <row r="47" spans="2:10" ht="15" customHeight="1" x14ac:dyDescent="0.3">
      <c r="B47" s="6" t="s">
        <v>200</v>
      </c>
      <c r="C47" s="483" t="s">
        <v>20</v>
      </c>
      <c r="D47" s="509"/>
      <c r="E47" s="509"/>
      <c r="F47" s="510"/>
      <c r="G47" s="13">
        <v>5000</v>
      </c>
      <c r="H47" s="11">
        <v>24590</v>
      </c>
      <c r="I47" s="11"/>
    </row>
    <row r="48" spans="2:10" ht="15" customHeight="1" x14ac:dyDescent="0.3">
      <c r="B48" s="6"/>
      <c r="C48" s="106" t="s">
        <v>123</v>
      </c>
      <c r="D48" s="106"/>
      <c r="E48" s="106"/>
      <c r="F48" s="106"/>
      <c r="G48" s="13">
        <v>1180</v>
      </c>
      <c r="H48" s="11"/>
      <c r="I48" s="11">
        <f>H47</f>
        <v>24590</v>
      </c>
    </row>
    <row r="49" spans="2:10" ht="15" customHeight="1" x14ac:dyDescent="0.3">
      <c r="B49" s="6"/>
      <c r="C49" s="494" t="s">
        <v>656</v>
      </c>
      <c r="D49" s="495"/>
      <c r="E49" s="495"/>
      <c r="F49" s="496"/>
      <c r="G49" s="13"/>
      <c r="H49" s="11"/>
      <c r="I49" s="11"/>
    </row>
    <row r="52" spans="2:10" x14ac:dyDescent="0.3">
      <c r="B52" s="130"/>
      <c r="C52" s="130"/>
      <c r="D52" s="130"/>
      <c r="E52" s="456" t="s">
        <v>2</v>
      </c>
      <c r="F52" s="456"/>
      <c r="G52" s="130"/>
      <c r="H52" s="130"/>
      <c r="I52" s="130" t="s">
        <v>542</v>
      </c>
    </row>
    <row r="53" spans="2:10" ht="28.8" x14ac:dyDescent="0.3">
      <c r="B53" s="323" t="s">
        <v>3</v>
      </c>
      <c r="C53" s="473" t="s">
        <v>554</v>
      </c>
      <c r="D53" s="507"/>
      <c r="E53" s="507"/>
      <c r="F53" s="508"/>
      <c r="G53" s="326" t="s">
        <v>512</v>
      </c>
      <c r="H53" s="327" t="s">
        <v>4</v>
      </c>
      <c r="I53" s="327" t="s">
        <v>5</v>
      </c>
    </row>
    <row r="54" spans="2:10" x14ac:dyDescent="0.3">
      <c r="B54" s="6" t="s">
        <v>93</v>
      </c>
      <c r="C54" s="483"/>
      <c r="D54" s="484"/>
      <c r="E54" s="484"/>
      <c r="F54" s="485"/>
      <c r="G54" s="114"/>
      <c r="H54" s="115"/>
      <c r="I54" s="115"/>
    </row>
    <row r="55" spans="2:10" x14ac:dyDescent="0.3">
      <c r="B55" s="6" t="s">
        <v>131</v>
      </c>
      <c r="C55" s="483" t="s">
        <v>123</v>
      </c>
      <c r="D55" s="484"/>
      <c r="E55" s="484"/>
      <c r="F55" s="485"/>
      <c r="G55" s="114">
        <v>1180</v>
      </c>
      <c r="H55" s="115">
        <v>84576</v>
      </c>
      <c r="I55" s="115"/>
      <c r="J55" s="233"/>
    </row>
    <row r="56" spans="2:10" x14ac:dyDescent="0.3">
      <c r="B56" s="112"/>
      <c r="C56" s="483" t="s">
        <v>115</v>
      </c>
      <c r="D56" s="484"/>
      <c r="E56" s="484"/>
      <c r="F56" s="485"/>
      <c r="G56" s="114">
        <v>1105</v>
      </c>
      <c r="H56" s="115">
        <f>ROUND(H55*'Données constantes'!C3,2)</f>
        <v>4228.8</v>
      </c>
      <c r="I56" s="115"/>
    </row>
    <row r="57" spans="2:10" ht="15" customHeight="1" x14ac:dyDescent="0.3">
      <c r="B57" s="112"/>
      <c r="C57" s="483" t="s">
        <v>119</v>
      </c>
      <c r="D57" s="484"/>
      <c r="E57" s="484"/>
      <c r="F57" s="485"/>
      <c r="G57" s="114">
        <v>1110</v>
      </c>
      <c r="H57" s="115">
        <f>ROUND(H55*'Données constantes'!C4,2)</f>
        <v>8436.4599999999991</v>
      </c>
      <c r="I57" s="115"/>
    </row>
    <row r="58" spans="2:10" ht="15" customHeight="1" x14ac:dyDescent="0.3">
      <c r="B58" s="112"/>
      <c r="C58" s="106" t="s">
        <v>9</v>
      </c>
      <c r="D58" s="104"/>
      <c r="E58" s="104"/>
      <c r="F58" s="105"/>
      <c r="G58" s="114">
        <v>2100</v>
      </c>
      <c r="H58" s="115"/>
      <c r="I58" s="115">
        <f>SUM(H55:H57)</f>
        <v>97241.260000000009</v>
      </c>
      <c r="J58" s="225"/>
    </row>
    <row r="59" spans="2:10" ht="30" customHeight="1" x14ac:dyDescent="0.3">
      <c r="B59" s="112"/>
      <c r="C59" s="480" t="s">
        <v>588</v>
      </c>
      <c r="D59" s="511"/>
      <c r="E59" s="511"/>
      <c r="F59" s="512"/>
      <c r="G59" s="114"/>
      <c r="H59" s="115"/>
      <c r="I59" s="115"/>
    </row>
    <row r="60" spans="2:10" ht="15" customHeight="1" x14ac:dyDescent="0.3">
      <c r="B60" s="112"/>
      <c r="C60" s="131"/>
      <c r="D60" s="137"/>
      <c r="E60" s="137"/>
      <c r="F60" s="138"/>
      <c r="G60" s="114"/>
      <c r="H60" s="115"/>
      <c r="I60" s="115"/>
    </row>
    <row r="61" spans="2:10" x14ac:dyDescent="0.3">
      <c r="B61" s="6" t="s">
        <v>201</v>
      </c>
      <c r="C61" s="483" t="s">
        <v>140</v>
      </c>
      <c r="D61" s="509"/>
      <c r="E61" s="509"/>
      <c r="F61" s="510"/>
      <c r="G61" s="13">
        <v>4510</v>
      </c>
      <c r="H61" s="10">
        <v>4520.76</v>
      </c>
      <c r="I61" s="11"/>
    </row>
    <row r="62" spans="2:10" x14ac:dyDescent="0.3">
      <c r="B62" s="7"/>
      <c r="C62" s="483" t="s">
        <v>117</v>
      </c>
      <c r="D62" s="509"/>
      <c r="E62" s="509"/>
      <c r="F62" s="510"/>
      <c r="G62" s="13">
        <v>2305</v>
      </c>
      <c r="H62" s="11">
        <f>ROUND(H61*'Données constantes'!C3,2)</f>
        <v>226.04</v>
      </c>
      <c r="I62" s="11"/>
    </row>
    <row r="63" spans="2:10" x14ac:dyDescent="0.3">
      <c r="B63" s="7"/>
      <c r="C63" s="483" t="s">
        <v>118</v>
      </c>
      <c r="D63" s="509"/>
      <c r="E63" s="509"/>
      <c r="F63" s="510"/>
      <c r="G63" s="13">
        <v>2310</v>
      </c>
      <c r="H63" s="11">
        <f>ROUND(H61*'Données constantes'!C4,2)</f>
        <v>450.95</v>
      </c>
      <c r="I63" s="11"/>
    </row>
    <row r="64" spans="2:10" x14ac:dyDescent="0.3">
      <c r="B64" s="7"/>
      <c r="C64" s="106" t="s">
        <v>116</v>
      </c>
      <c r="D64" s="106"/>
      <c r="E64" s="106"/>
      <c r="F64" s="106"/>
      <c r="G64" s="13">
        <v>1010</v>
      </c>
      <c r="H64" s="11"/>
      <c r="I64" s="11">
        <f>SUM(H61:H63)</f>
        <v>5197.75</v>
      </c>
      <c r="J64" s="225"/>
    </row>
    <row r="65" spans="2:9" ht="30" customHeight="1" x14ac:dyDescent="0.3">
      <c r="B65" s="7"/>
      <c r="C65" s="489" t="s">
        <v>657</v>
      </c>
      <c r="D65" s="490"/>
      <c r="E65" s="490"/>
      <c r="F65" s="491"/>
      <c r="G65" s="13"/>
      <c r="H65" s="11"/>
      <c r="I65" s="11"/>
    </row>
    <row r="66" spans="2:9" x14ac:dyDescent="0.3">
      <c r="B66" s="7"/>
      <c r="C66" s="483"/>
      <c r="D66" s="509"/>
      <c r="E66" s="509"/>
      <c r="F66" s="510"/>
      <c r="G66" s="13"/>
      <c r="H66" s="11"/>
      <c r="I66" s="11"/>
    </row>
    <row r="67" spans="2:9" x14ac:dyDescent="0.3">
      <c r="B67" s="6" t="s">
        <v>201</v>
      </c>
      <c r="C67" s="483" t="s">
        <v>123</v>
      </c>
      <c r="D67" s="509"/>
      <c r="E67" s="509"/>
      <c r="F67" s="510"/>
      <c r="G67" s="13">
        <v>1180</v>
      </c>
      <c r="H67" s="11">
        <v>3150</v>
      </c>
      <c r="I67" s="11"/>
    </row>
    <row r="68" spans="2:9" x14ac:dyDescent="0.3">
      <c r="B68" s="7"/>
      <c r="C68" s="106" t="s">
        <v>20</v>
      </c>
      <c r="D68" s="106"/>
      <c r="E68" s="106"/>
      <c r="F68" s="106"/>
      <c r="G68" s="13">
        <v>5000</v>
      </c>
      <c r="H68" s="11"/>
      <c r="I68" s="11">
        <f>H67</f>
        <v>3150</v>
      </c>
    </row>
    <row r="69" spans="2:9" ht="30" customHeight="1" x14ac:dyDescent="0.3">
      <c r="B69" s="7"/>
      <c r="C69" s="494" t="s">
        <v>203</v>
      </c>
      <c r="D69" s="495"/>
      <c r="E69" s="495"/>
      <c r="F69" s="496"/>
      <c r="G69" s="13"/>
      <c r="H69" s="11"/>
      <c r="I69" s="11"/>
    </row>
    <row r="70" spans="2:9" x14ac:dyDescent="0.3">
      <c r="B70" s="7"/>
      <c r="C70" s="483"/>
      <c r="D70" s="509"/>
      <c r="E70" s="509"/>
      <c r="F70" s="510"/>
      <c r="G70" s="13"/>
      <c r="H70" s="11"/>
      <c r="I70" s="11"/>
    </row>
    <row r="71" spans="2:9" x14ac:dyDescent="0.3">
      <c r="B71" s="6" t="s">
        <v>202</v>
      </c>
      <c r="C71" s="483" t="s">
        <v>116</v>
      </c>
      <c r="D71" s="509"/>
      <c r="E71" s="509"/>
      <c r="F71" s="510"/>
      <c r="G71" s="13">
        <v>1010</v>
      </c>
      <c r="H71" s="11">
        <f>I73-H72</f>
        <v>39605.35</v>
      </c>
      <c r="I71" s="11"/>
    </row>
    <row r="72" spans="2:9" x14ac:dyDescent="0.3">
      <c r="B72" s="7"/>
      <c r="C72" s="483" t="s">
        <v>129</v>
      </c>
      <c r="D72" s="509"/>
      <c r="E72" s="509"/>
      <c r="F72" s="510"/>
      <c r="G72" s="13">
        <v>4520</v>
      </c>
      <c r="H72" s="11">
        <f>ROUND(I42*0.02,2)</f>
        <v>701.13</v>
      </c>
      <c r="I72" s="11"/>
    </row>
    <row r="73" spans="2:9" ht="15" customHeight="1" x14ac:dyDescent="0.3">
      <c r="B73" s="7"/>
      <c r="C73" s="106" t="s">
        <v>120</v>
      </c>
      <c r="D73" s="104"/>
      <c r="E73" s="104"/>
      <c r="F73" s="105"/>
      <c r="G73" s="13">
        <v>1100</v>
      </c>
      <c r="H73" s="11"/>
      <c r="I73" s="11">
        <f>H41</f>
        <v>40306.479999999996</v>
      </c>
    </row>
    <row r="74" spans="2:9" ht="30" customHeight="1" x14ac:dyDescent="0.3">
      <c r="B74" s="7"/>
      <c r="C74" s="480" t="s">
        <v>658</v>
      </c>
      <c r="D74" s="511"/>
      <c r="E74" s="511"/>
      <c r="F74" s="512"/>
      <c r="G74" s="13"/>
      <c r="H74" s="11"/>
      <c r="I74" s="11"/>
    </row>
    <row r="75" spans="2:9" ht="15" customHeight="1" x14ac:dyDescent="0.3">
      <c r="B75" s="7"/>
      <c r="C75" s="131"/>
      <c r="D75" s="137"/>
      <c r="E75" s="137"/>
      <c r="F75" s="138"/>
      <c r="G75" s="13"/>
      <c r="H75" s="11"/>
      <c r="I75" s="11"/>
    </row>
    <row r="76" spans="2:9" x14ac:dyDescent="0.3">
      <c r="B76" s="6"/>
      <c r="C76" s="515" t="s">
        <v>146</v>
      </c>
      <c r="D76" s="516"/>
      <c r="E76" s="516"/>
      <c r="F76" s="517"/>
      <c r="G76" s="13"/>
      <c r="H76" s="11"/>
      <c r="I76" s="11"/>
    </row>
    <row r="77" spans="2:9" ht="15" customHeight="1" x14ac:dyDescent="0.3">
      <c r="B77" s="6" t="s">
        <v>49</v>
      </c>
      <c r="C77" s="483" t="s">
        <v>19</v>
      </c>
      <c r="D77" s="509"/>
      <c r="E77" s="509"/>
      <c r="F77" s="510"/>
      <c r="G77" s="13">
        <v>4500</v>
      </c>
      <c r="H77" s="11">
        <f>I15+I42</f>
        <v>55456.73</v>
      </c>
      <c r="I77" s="11"/>
    </row>
    <row r="78" spans="2:9" ht="15" customHeight="1" x14ac:dyDescent="0.3">
      <c r="B78" s="7"/>
      <c r="C78" s="106" t="s">
        <v>127</v>
      </c>
      <c r="D78" s="104"/>
      <c r="E78" s="104"/>
      <c r="F78" s="105"/>
      <c r="G78" s="13">
        <v>5999</v>
      </c>
      <c r="H78" s="11"/>
      <c r="I78" s="11">
        <f>H77</f>
        <v>55456.73</v>
      </c>
    </row>
    <row r="79" spans="2:9" ht="15" customHeight="1" x14ac:dyDescent="0.3">
      <c r="B79" s="6"/>
      <c r="C79" s="480" t="s">
        <v>128</v>
      </c>
      <c r="D79" s="511"/>
      <c r="E79" s="511"/>
      <c r="F79" s="512"/>
      <c r="G79" s="13"/>
      <c r="H79" s="11"/>
      <c r="I79" s="11"/>
    </row>
    <row r="80" spans="2:9" ht="15" customHeight="1" x14ac:dyDescent="0.3">
      <c r="B80" s="6"/>
      <c r="C80" s="106"/>
      <c r="D80" s="106"/>
      <c r="E80" s="106"/>
      <c r="F80" s="106"/>
      <c r="G80" s="13"/>
      <c r="H80" s="11"/>
      <c r="I80" s="11"/>
    </row>
    <row r="81" spans="2:10" ht="15" customHeight="1" x14ac:dyDescent="0.3">
      <c r="B81" s="6" t="s">
        <v>49</v>
      </c>
      <c r="C81" s="483" t="s">
        <v>127</v>
      </c>
      <c r="D81" s="509"/>
      <c r="E81" s="509"/>
      <c r="F81" s="510"/>
      <c r="G81" s="13">
        <v>5999</v>
      </c>
      <c r="H81" s="11">
        <f>SUM(I82:I85)</f>
        <v>58411.89</v>
      </c>
      <c r="I81" s="11"/>
    </row>
    <row r="82" spans="2:10" ht="15" customHeight="1" x14ac:dyDescent="0.3">
      <c r="B82" s="7"/>
      <c r="C82" s="106" t="s">
        <v>20</v>
      </c>
      <c r="D82" s="106"/>
      <c r="E82" s="106"/>
      <c r="F82" s="106"/>
      <c r="G82" s="13">
        <v>5000</v>
      </c>
      <c r="H82" s="11"/>
      <c r="I82" s="11">
        <f>H20+H47-I68</f>
        <v>34540</v>
      </c>
    </row>
    <row r="83" spans="2:10" ht="15" customHeight="1" x14ac:dyDescent="0.3">
      <c r="B83" s="7"/>
      <c r="C83" s="106" t="s">
        <v>129</v>
      </c>
      <c r="D83" s="106"/>
      <c r="E83" s="106"/>
      <c r="F83" s="106"/>
      <c r="G83" s="13">
        <v>4520</v>
      </c>
      <c r="H83" s="11"/>
      <c r="I83" s="11">
        <f>H72</f>
        <v>701.13</v>
      </c>
    </row>
    <row r="84" spans="2:10" ht="15" customHeight="1" x14ac:dyDescent="0.3">
      <c r="B84" s="7"/>
      <c r="C84" s="106" t="s">
        <v>140</v>
      </c>
      <c r="D84" s="136"/>
      <c r="E84" s="136"/>
      <c r="F84" s="136"/>
      <c r="G84" s="13">
        <v>4510</v>
      </c>
      <c r="H84" s="11"/>
      <c r="I84" s="11">
        <f>H61</f>
        <v>4520.76</v>
      </c>
    </row>
    <row r="85" spans="2:10" ht="15" customHeight="1" x14ac:dyDescent="0.3">
      <c r="B85" s="7"/>
      <c r="C85" s="106" t="s">
        <v>194</v>
      </c>
      <c r="D85" s="127"/>
      <c r="E85" s="127"/>
      <c r="F85" s="128"/>
      <c r="G85" s="13">
        <v>5815</v>
      </c>
      <c r="H85" s="11"/>
      <c r="I85" s="11">
        <v>18650</v>
      </c>
      <c r="J85" s="225"/>
    </row>
    <row r="86" spans="2:10" ht="15" customHeight="1" x14ac:dyDescent="0.3">
      <c r="B86" s="6"/>
      <c r="C86" s="483" t="s">
        <v>130</v>
      </c>
      <c r="D86" s="509"/>
      <c r="E86" s="509"/>
      <c r="F86" s="510"/>
      <c r="G86" s="13"/>
      <c r="H86" s="11"/>
      <c r="I86" s="11"/>
    </row>
    <row r="88" spans="2:10" x14ac:dyDescent="0.3">
      <c r="B88" s="220" t="s">
        <v>195</v>
      </c>
    </row>
    <row r="89" spans="2:10" x14ac:dyDescent="0.3">
      <c r="B89" s="468" t="s">
        <v>198</v>
      </c>
      <c r="C89" s="468"/>
      <c r="D89" s="468"/>
      <c r="E89" s="468"/>
      <c r="F89" s="468"/>
      <c r="G89" s="468"/>
    </row>
    <row r="90" spans="2:10" x14ac:dyDescent="0.3">
      <c r="B90" s="468" t="s">
        <v>0</v>
      </c>
      <c r="C90" s="468"/>
      <c r="D90" s="468"/>
      <c r="E90" s="468"/>
      <c r="F90" s="468"/>
      <c r="G90" s="468"/>
    </row>
    <row r="91" spans="2:10" x14ac:dyDescent="0.3">
      <c r="B91" s="468" t="s">
        <v>204</v>
      </c>
      <c r="C91" s="468"/>
      <c r="D91" s="468"/>
      <c r="E91" s="468"/>
      <c r="F91" s="468"/>
      <c r="G91" s="468"/>
    </row>
    <row r="92" spans="2:10" x14ac:dyDescent="0.3">
      <c r="B92" s="466" t="s">
        <v>19</v>
      </c>
      <c r="C92" s="466"/>
      <c r="D92" s="466"/>
      <c r="E92" s="466"/>
      <c r="F92" s="33"/>
      <c r="G92" s="25">
        <f>I15+I42</f>
        <v>55456.73</v>
      </c>
    </row>
    <row r="93" spans="2:10" x14ac:dyDescent="0.3">
      <c r="B93" s="125" t="s">
        <v>31</v>
      </c>
      <c r="C93" s="124"/>
      <c r="D93" s="124"/>
      <c r="E93" s="124"/>
      <c r="F93" s="25">
        <f>H72</f>
        <v>701.13</v>
      </c>
      <c r="G93" s="25"/>
    </row>
    <row r="94" spans="2:10" x14ac:dyDescent="0.3">
      <c r="B94" s="125" t="s">
        <v>33</v>
      </c>
      <c r="C94" s="124"/>
      <c r="D94" s="124"/>
      <c r="E94" s="124"/>
      <c r="F94" s="34">
        <f>H61</f>
        <v>4520.76</v>
      </c>
      <c r="G94" s="27">
        <f>F93+F94</f>
        <v>5221.8900000000003</v>
      </c>
    </row>
    <row r="95" spans="2:10" x14ac:dyDescent="0.3">
      <c r="B95" s="124" t="s">
        <v>34</v>
      </c>
      <c r="C95" s="124"/>
      <c r="D95" s="124"/>
      <c r="E95" s="124"/>
      <c r="F95" s="33"/>
      <c r="G95" s="25">
        <f>G92-G94</f>
        <v>50234.840000000004</v>
      </c>
    </row>
    <row r="96" spans="2:10" x14ac:dyDescent="0.3">
      <c r="B96" s="467" t="s">
        <v>503</v>
      </c>
      <c r="C96" s="467"/>
      <c r="D96" s="467"/>
      <c r="E96" s="467"/>
      <c r="F96" s="33"/>
      <c r="G96" s="34">
        <f>H20+H47-I68</f>
        <v>34540</v>
      </c>
    </row>
    <row r="97" spans="1:8" x14ac:dyDescent="0.3">
      <c r="B97" s="124" t="s">
        <v>24</v>
      </c>
      <c r="C97" s="14"/>
      <c r="D97" s="14"/>
      <c r="E97" s="14"/>
      <c r="F97" s="30"/>
      <c r="G97" s="33">
        <f>G95-G96</f>
        <v>15694.840000000004</v>
      </c>
    </row>
    <row r="98" spans="1:8" x14ac:dyDescent="0.3">
      <c r="B98" s="125" t="s">
        <v>25</v>
      </c>
      <c r="C98" s="14"/>
      <c r="D98" s="14"/>
      <c r="E98" s="14"/>
      <c r="F98" s="30"/>
      <c r="G98" s="34">
        <v>18650</v>
      </c>
    </row>
    <row r="99" spans="1:8" ht="15" thickBot="1" x14ac:dyDescent="0.35">
      <c r="B99" s="466" t="s">
        <v>35</v>
      </c>
      <c r="C99" s="466"/>
      <c r="D99" s="466"/>
      <c r="E99" s="466"/>
      <c r="F99" s="30"/>
      <c r="G99" s="28">
        <f>G97-G98</f>
        <v>-2955.1599999999962</v>
      </c>
    </row>
    <row r="100" spans="1:8" ht="15" thickTop="1" x14ac:dyDescent="0.3">
      <c r="B100" s="153"/>
      <c r="C100" s="153"/>
      <c r="D100" s="153"/>
      <c r="E100" s="153"/>
      <c r="F100" s="153"/>
      <c r="G100" s="153"/>
    </row>
    <row r="101" spans="1:8" x14ac:dyDescent="0.3">
      <c r="B101" s="518" t="s">
        <v>16</v>
      </c>
      <c r="C101" s="518"/>
      <c r="D101" s="518"/>
      <c r="E101" s="518"/>
      <c r="F101" s="518"/>
      <c r="G101" s="518"/>
    </row>
    <row r="102" spans="1:8" x14ac:dyDescent="0.3">
      <c r="B102" s="124" t="s">
        <v>20</v>
      </c>
      <c r="C102" s="14"/>
      <c r="D102" s="124"/>
      <c r="E102" s="124"/>
      <c r="F102" s="33"/>
      <c r="G102" s="33"/>
    </row>
    <row r="103" spans="1:8" x14ac:dyDescent="0.3">
      <c r="B103" s="467" t="s">
        <v>21</v>
      </c>
      <c r="C103" s="467"/>
      <c r="D103" s="467"/>
      <c r="E103" s="467"/>
      <c r="F103" s="25"/>
      <c r="G103" s="25">
        <v>218400.6</v>
      </c>
    </row>
    <row r="104" spans="1:8" x14ac:dyDescent="0.3">
      <c r="B104" s="125" t="s">
        <v>22</v>
      </c>
      <c r="C104" s="14"/>
      <c r="D104" s="14"/>
      <c r="E104" s="14"/>
      <c r="F104" s="33"/>
      <c r="G104" s="34">
        <f>G105-G103</f>
        <v>133536.18999999997</v>
      </c>
    </row>
    <row r="105" spans="1:8" x14ac:dyDescent="0.3">
      <c r="B105" s="125" t="s">
        <v>23</v>
      </c>
      <c r="C105" s="14"/>
      <c r="D105" s="14"/>
      <c r="E105" s="14"/>
      <c r="F105" s="25"/>
      <c r="G105" s="25">
        <f>G106+G107</f>
        <v>351936.79</v>
      </c>
    </row>
    <row r="106" spans="1:8" x14ac:dyDescent="0.3">
      <c r="B106" s="125" t="s">
        <v>26</v>
      </c>
      <c r="C106" s="14"/>
      <c r="D106" s="14"/>
      <c r="E106" s="14"/>
      <c r="F106" s="33"/>
      <c r="G106" s="34">
        <v>317396.78999999998</v>
      </c>
    </row>
    <row r="107" spans="1:8" ht="15" thickBot="1" x14ac:dyDescent="0.35">
      <c r="B107" s="125" t="s">
        <v>20</v>
      </c>
      <c r="C107" s="14"/>
      <c r="D107" s="14"/>
      <c r="E107" s="14"/>
      <c r="F107" s="33"/>
      <c r="G107" s="35">
        <f>G96</f>
        <v>34540</v>
      </c>
    </row>
    <row r="108" spans="1:8" ht="15" thickTop="1" x14ac:dyDescent="0.3"/>
    <row r="109" spans="1:8" x14ac:dyDescent="0.3">
      <c r="A109" s="153"/>
      <c r="B109" s="234" t="s">
        <v>104</v>
      </c>
      <c r="C109" s="154"/>
      <c r="D109" s="155"/>
      <c r="E109" s="156"/>
    </row>
    <row r="110" spans="1:8" x14ac:dyDescent="0.3">
      <c r="B110" s="122" t="s">
        <v>463</v>
      </c>
      <c r="C110" s="122"/>
      <c r="D110" s="122"/>
      <c r="E110" s="122"/>
      <c r="F110" s="122"/>
      <c r="G110" s="122"/>
      <c r="H110" s="153"/>
    </row>
  </sheetData>
  <mergeCells count="57">
    <mergeCell ref="C2:D2"/>
    <mergeCell ref="B101:G101"/>
    <mergeCell ref="B92:E92"/>
    <mergeCell ref="B96:E96"/>
    <mergeCell ref="B103:E103"/>
    <mergeCell ref="B99:E99"/>
    <mergeCell ref="C62:F62"/>
    <mergeCell ref="C63:F63"/>
    <mergeCell ref="C81:F81"/>
    <mergeCell ref="C86:F86"/>
    <mergeCell ref="B89:G89"/>
    <mergeCell ref="C72:F72"/>
    <mergeCell ref="C65:F65"/>
    <mergeCell ref="C66:F66"/>
    <mergeCell ref="C67:F67"/>
    <mergeCell ref="C69:F69"/>
    <mergeCell ref="C70:F70"/>
    <mergeCell ref="C71:F71"/>
    <mergeCell ref="B90:G90"/>
    <mergeCell ref="B91:G91"/>
    <mergeCell ref="C74:F74"/>
    <mergeCell ref="C76:F76"/>
    <mergeCell ref="C77:F77"/>
    <mergeCell ref="C79:F79"/>
    <mergeCell ref="C55:F55"/>
    <mergeCell ref="C56:F56"/>
    <mergeCell ref="C57:F57"/>
    <mergeCell ref="C59:F59"/>
    <mergeCell ref="C61:F61"/>
    <mergeCell ref="C49:F49"/>
    <mergeCell ref="E52:F52"/>
    <mergeCell ref="C31:F31"/>
    <mergeCell ref="C32:F32"/>
    <mergeCell ref="C34:F34"/>
    <mergeCell ref="C41:F41"/>
    <mergeCell ref="C45:F45"/>
    <mergeCell ref="C28:F28"/>
    <mergeCell ref="C30:F30"/>
    <mergeCell ref="C36:F36"/>
    <mergeCell ref="C39:F39"/>
    <mergeCell ref="C47:F47"/>
    <mergeCell ref="C54:F54"/>
    <mergeCell ref="C8:F8"/>
    <mergeCell ref="B1:I1"/>
    <mergeCell ref="E5:F5"/>
    <mergeCell ref="C6:F6"/>
    <mergeCell ref="C7:F7"/>
    <mergeCell ref="C20:F20"/>
    <mergeCell ref="C9:F9"/>
    <mergeCell ref="C10:F10"/>
    <mergeCell ref="C12:F12"/>
    <mergeCell ref="C14:F14"/>
    <mergeCell ref="C18:F18"/>
    <mergeCell ref="C19:F19"/>
    <mergeCell ref="C53:F53"/>
    <mergeCell ref="C22:F22"/>
    <mergeCell ref="C24:F24"/>
  </mergeCells>
  <pageMargins left="0.7" right="0.7" top="0.75" bottom="0.75" header="0.3" footer="0.3"/>
  <pageSetup paperSize="120" scale="70" fitToHeight="0" orientation="portrait" horizontalDpi="1200" verticalDpi="1200" r:id="rId1"/>
  <headerFooter>
    <oddFooter>&amp;LReproduction interdite © TC Média Livres Inc.  &amp;RComptabilité 2</oddFooter>
  </headerFooter>
  <rowBreaks count="1" manualBreakCount="1">
    <brk id="50"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108"/>
  <sheetViews>
    <sheetView showGridLines="0" zoomScaleNormal="100" workbookViewId="0">
      <selection activeCell="G16" sqref="G16"/>
    </sheetView>
  </sheetViews>
  <sheetFormatPr baseColWidth="10" defaultRowHeight="13.2" x14ac:dyDescent="0.25"/>
  <cols>
    <col min="1" max="1" width="0.88671875" customWidth="1"/>
    <col min="2" max="2" width="5.6640625" customWidth="1"/>
    <col min="3" max="3" width="10.6640625" customWidth="1"/>
    <col min="4" max="4" width="5.6640625" customWidth="1"/>
    <col min="5" max="5" width="12.33203125" customWidth="1"/>
    <col min="6" max="6" width="5.6640625" customWidth="1"/>
    <col min="7" max="7" width="13.33203125" customWidth="1"/>
    <col min="8" max="11" width="15.6640625" customWidth="1"/>
    <col min="12" max="12" width="2.6640625" customWidth="1"/>
    <col min="13" max="17" width="15.6640625" customWidth="1"/>
  </cols>
  <sheetData>
    <row r="1" spans="2:11" ht="15.6" x14ac:dyDescent="0.25">
      <c r="B1" s="519" t="s">
        <v>15</v>
      </c>
      <c r="C1" s="519"/>
      <c r="D1" s="519"/>
      <c r="E1" s="519"/>
      <c r="F1" s="519"/>
      <c r="G1" s="519"/>
      <c r="H1" s="519"/>
      <c r="I1" s="519"/>
      <c r="J1" s="519"/>
      <c r="K1" s="519"/>
    </row>
    <row r="2" spans="2:11" ht="15.6" x14ac:dyDescent="0.3">
      <c r="B2" s="2" t="s">
        <v>208</v>
      </c>
      <c r="C2" s="2"/>
      <c r="D2" s="132"/>
      <c r="E2" s="465" t="s">
        <v>205</v>
      </c>
      <c r="F2" s="465"/>
      <c r="G2" s="465"/>
      <c r="H2" s="132"/>
      <c r="I2" s="132"/>
      <c r="J2" s="132"/>
      <c r="K2" s="132"/>
    </row>
    <row r="3" spans="2:11" ht="14.4" x14ac:dyDescent="0.3">
      <c r="B3" s="132"/>
      <c r="C3" s="132"/>
      <c r="D3" s="132"/>
      <c r="E3" s="132"/>
      <c r="F3" s="132"/>
      <c r="G3" s="132"/>
      <c r="H3" s="132"/>
      <c r="I3" s="132"/>
      <c r="J3" s="132"/>
      <c r="K3" s="132"/>
    </row>
    <row r="4" spans="2:11" ht="14.4" x14ac:dyDescent="0.3">
      <c r="B4" s="40" t="s">
        <v>519</v>
      </c>
      <c r="C4" s="132"/>
      <c r="D4" s="132"/>
      <c r="E4" s="132"/>
      <c r="F4" s="132"/>
      <c r="G4" s="132"/>
      <c r="H4" s="132"/>
      <c r="I4" s="132"/>
      <c r="J4" s="132"/>
      <c r="K4" s="132"/>
    </row>
    <row r="5" spans="2:11" ht="14.4" x14ac:dyDescent="0.3">
      <c r="B5" s="217">
        <v>5</v>
      </c>
      <c r="C5" s="217" t="s">
        <v>37</v>
      </c>
      <c r="D5" s="217" t="s">
        <v>36</v>
      </c>
      <c r="E5" s="16">
        <v>2900</v>
      </c>
      <c r="F5" s="217" t="s">
        <v>7</v>
      </c>
      <c r="G5" s="16">
        <f>B5*E5</f>
        <v>14500</v>
      </c>
      <c r="H5" s="214"/>
      <c r="I5" s="214"/>
      <c r="J5" s="132"/>
      <c r="K5" s="132"/>
    </row>
    <row r="6" spans="2:11" ht="14.4" x14ac:dyDescent="0.3">
      <c r="B6" s="217">
        <v>2</v>
      </c>
      <c r="C6" s="217" t="s">
        <v>37</v>
      </c>
      <c r="D6" s="217" t="s">
        <v>36</v>
      </c>
      <c r="E6" s="16">
        <v>2600</v>
      </c>
      <c r="F6" s="217" t="s">
        <v>7</v>
      </c>
      <c r="G6" s="16">
        <f t="shared" ref="G6:G7" si="0">B6*E6</f>
        <v>5200</v>
      </c>
      <c r="H6" s="214"/>
      <c r="I6" s="214"/>
      <c r="J6" s="132"/>
      <c r="K6" s="132"/>
    </row>
    <row r="7" spans="2:11" ht="14.4" x14ac:dyDescent="0.3">
      <c r="B7" s="216">
        <v>3</v>
      </c>
      <c r="C7" s="216" t="s">
        <v>37</v>
      </c>
      <c r="D7" s="217" t="s">
        <v>36</v>
      </c>
      <c r="E7" s="16">
        <v>2550</v>
      </c>
      <c r="F7" s="217" t="s">
        <v>7</v>
      </c>
      <c r="G7" s="42">
        <f t="shared" si="0"/>
        <v>7650</v>
      </c>
      <c r="H7" s="214"/>
      <c r="I7" s="214"/>
      <c r="J7" s="132"/>
      <c r="K7" s="132"/>
    </row>
    <row r="8" spans="2:11" ht="15" thickBot="1" x14ac:dyDescent="0.35">
      <c r="B8" s="217">
        <f>SUM(B5:B7)</f>
        <v>10</v>
      </c>
      <c r="C8" s="217" t="s">
        <v>37</v>
      </c>
      <c r="D8" s="214"/>
      <c r="E8" s="214"/>
      <c r="F8" s="214"/>
      <c r="G8" s="19">
        <f>SUM(G5:G7)</f>
        <v>27350</v>
      </c>
      <c r="H8" s="214"/>
      <c r="I8" s="214"/>
      <c r="J8" s="132"/>
      <c r="K8" s="132"/>
    </row>
    <row r="9" spans="2:11" ht="15" thickTop="1" x14ac:dyDescent="0.3">
      <c r="B9" s="132"/>
      <c r="C9" s="132"/>
      <c r="D9" s="132"/>
      <c r="E9" s="132"/>
      <c r="F9" s="132"/>
      <c r="G9" s="132"/>
      <c r="H9" s="132"/>
      <c r="I9" s="132"/>
      <c r="J9" s="132"/>
      <c r="K9" s="132"/>
    </row>
    <row r="10" spans="2:11" ht="14.4" x14ac:dyDescent="0.3">
      <c r="B10" s="454" t="s">
        <v>589</v>
      </c>
      <c r="C10" s="132"/>
      <c r="D10" s="132"/>
      <c r="E10" s="132"/>
      <c r="F10" s="132"/>
      <c r="G10" s="132"/>
      <c r="H10" s="132"/>
      <c r="I10" s="132"/>
      <c r="J10" s="132"/>
      <c r="K10" s="132"/>
    </row>
    <row r="11" spans="2:11" ht="14.4" x14ac:dyDescent="0.3">
      <c r="B11" s="15">
        <v>5</v>
      </c>
      <c r="C11" s="217" t="s">
        <v>37</v>
      </c>
      <c r="D11" s="217" t="s">
        <v>36</v>
      </c>
      <c r="E11" s="16">
        <v>2900</v>
      </c>
      <c r="F11" s="217" t="s">
        <v>7</v>
      </c>
      <c r="G11" s="16">
        <f>B11*E11</f>
        <v>14500</v>
      </c>
      <c r="H11" s="214"/>
      <c r="I11" s="214"/>
      <c r="J11" s="132"/>
      <c r="K11" s="132"/>
    </row>
    <row r="12" spans="2:11" ht="14.4" x14ac:dyDescent="0.3">
      <c r="B12" s="41">
        <v>5</v>
      </c>
      <c r="C12" s="216" t="s">
        <v>37</v>
      </c>
      <c r="D12" s="217" t="s">
        <v>36</v>
      </c>
      <c r="E12" s="16">
        <v>2700</v>
      </c>
      <c r="F12" s="217" t="s">
        <v>7</v>
      </c>
      <c r="G12" s="42">
        <f t="shared" ref="G12" si="1">B12*E12</f>
        <v>13500</v>
      </c>
      <c r="H12" s="214"/>
      <c r="I12" s="214"/>
      <c r="J12" s="132"/>
      <c r="K12" s="132"/>
    </row>
    <row r="13" spans="2:11" ht="15" thickBot="1" x14ac:dyDescent="0.35">
      <c r="B13" s="15">
        <f>SUM(B10:B12)</f>
        <v>10</v>
      </c>
      <c r="C13" s="217" t="s">
        <v>37</v>
      </c>
      <c r="D13" s="214"/>
      <c r="E13" s="214"/>
      <c r="F13" s="214"/>
      <c r="G13" s="19">
        <f>SUM(G11:G12)</f>
        <v>28000</v>
      </c>
      <c r="H13" s="214"/>
      <c r="I13" s="214"/>
      <c r="J13" s="132"/>
      <c r="K13" s="132"/>
    </row>
    <row r="14" spans="2:11" ht="15" thickTop="1" x14ac:dyDescent="0.3">
      <c r="B14" s="132"/>
      <c r="C14" s="132"/>
      <c r="D14" s="132"/>
      <c r="E14" s="132"/>
      <c r="F14" s="132"/>
      <c r="G14" s="132"/>
      <c r="H14" s="132"/>
      <c r="I14" s="132"/>
      <c r="J14" s="132"/>
      <c r="K14" s="132"/>
    </row>
    <row r="15" spans="2:11" ht="14.4" x14ac:dyDescent="0.3">
      <c r="B15" s="40" t="s">
        <v>520</v>
      </c>
      <c r="C15" s="132"/>
      <c r="D15" s="132"/>
      <c r="E15" s="132"/>
      <c r="F15" s="132"/>
      <c r="G15" s="132"/>
      <c r="H15" s="132"/>
      <c r="I15" s="132"/>
      <c r="J15" s="132"/>
      <c r="K15" s="132"/>
    </row>
    <row r="16" spans="2:11" ht="14.4" x14ac:dyDescent="0.3">
      <c r="B16" s="214" t="s">
        <v>590</v>
      </c>
      <c r="C16" s="214"/>
      <c r="D16" s="214"/>
      <c r="E16" s="214"/>
      <c r="F16" s="214"/>
      <c r="G16" s="214"/>
      <c r="H16" s="214"/>
      <c r="I16" s="214"/>
      <c r="J16" s="132"/>
      <c r="K16" s="132"/>
    </row>
    <row r="17" spans="2:11" ht="14.4" x14ac:dyDescent="0.3">
      <c r="B17" s="520" t="s">
        <v>207</v>
      </c>
      <c r="C17" s="521"/>
      <c r="D17" s="217" t="s">
        <v>7</v>
      </c>
      <c r="E17" s="88">
        <f>B17/B18</f>
        <v>2592.8571428571427</v>
      </c>
      <c r="F17" s="218"/>
      <c r="G17" s="20"/>
      <c r="H17" s="214"/>
      <c r="I17" s="214"/>
      <c r="J17" s="132"/>
      <c r="K17" s="132"/>
    </row>
    <row r="18" spans="2:11" ht="14.4" x14ac:dyDescent="0.3">
      <c r="B18" s="522">
        <v>70</v>
      </c>
      <c r="C18" s="522"/>
      <c r="D18" s="214"/>
      <c r="E18" s="214"/>
      <c r="F18" s="58"/>
      <c r="G18" s="20"/>
      <c r="H18" s="214"/>
      <c r="I18" s="214"/>
      <c r="J18" s="132"/>
      <c r="K18" s="132"/>
    </row>
    <row r="19" spans="2:11" ht="14.4" x14ac:dyDescent="0.3">
      <c r="B19" s="132"/>
      <c r="C19" s="132"/>
      <c r="D19" s="132"/>
      <c r="E19" s="132"/>
      <c r="F19" s="132"/>
      <c r="G19" s="50"/>
      <c r="H19" s="132"/>
      <c r="I19" s="132"/>
      <c r="J19" s="132"/>
      <c r="K19" s="132"/>
    </row>
    <row r="20" spans="2:11" ht="15" thickBot="1" x14ac:dyDescent="0.35">
      <c r="B20" s="15">
        <v>10</v>
      </c>
      <c r="C20" s="159" t="s">
        <v>37</v>
      </c>
      <c r="D20" s="217" t="s">
        <v>36</v>
      </c>
      <c r="E20" s="160">
        <f>ROUND(E17,2)</f>
        <v>2592.86</v>
      </c>
      <c r="F20" s="217" t="s">
        <v>7</v>
      </c>
      <c r="G20" s="240">
        <f>B20*E20</f>
        <v>25928.600000000002</v>
      </c>
      <c r="H20" s="214"/>
      <c r="I20" s="214"/>
      <c r="J20" s="132"/>
      <c r="K20" s="132"/>
    </row>
    <row r="21" spans="2:11" s="165" customFormat="1" ht="15" thickTop="1" x14ac:dyDescent="0.3">
      <c r="B21" s="161"/>
      <c r="C21" s="162"/>
      <c r="D21" s="161"/>
      <c r="E21" s="163"/>
      <c r="F21" s="161"/>
      <c r="G21" s="164"/>
      <c r="H21" s="153"/>
      <c r="I21" s="153"/>
      <c r="J21" s="153"/>
      <c r="K21" s="153"/>
    </row>
    <row r="22" spans="2:11" ht="14.4" x14ac:dyDescent="0.3">
      <c r="B22" s="40" t="s">
        <v>104</v>
      </c>
      <c r="C22" s="132"/>
      <c r="D22" s="132"/>
      <c r="E22" s="132"/>
      <c r="F22" s="132"/>
      <c r="G22" s="132"/>
      <c r="H22" s="132"/>
      <c r="I22" s="132"/>
      <c r="J22" s="132"/>
      <c r="K22" s="132"/>
    </row>
    <row r="23" spans="2:11" ht="14.4" x14ac:dyDescent="0.3">
      <c r="B23" s="468" t="s">
        <v>205</v>
      </c>
      <c r="C23" s="468"/>
      <c r="D23" s="468"/>
      <c r="E23" s="468"/>
      <c r="F23" s="468"/>
      <c r="G23" s="468"/>
      <c r="H23" s="468"/>
      <c r="I23" s="468"/>
      <c r="J23" s="468"/>
      <c r="K23" s="132"/>
    </row>
    <row r="24" spans="2:11" ht="14.4" x14ac:dyDescent="0.3">
      <c r="B24" s="468" t="s">
        <v>0</v>
      </c>
      <c r="C24" s="468"/>
      <c r="D24" s="468"/>
      <c r="E24" s="468"/>
      <c r="F24" s="468"/>
      <c r="G24" s="468"/>
      <c r="H24" s="468"/>
      <c r="I24" s="468"/>
      <c r="J24" s="468"/>
      <c r="K24" s="132"/>
    </row>
    <row r="25" spans="2:11" ht="14.4" x14ac:dyDescent="0.3">
      <c r="B25" s="468" t="s">
        <v>206</v>
      </c>
      <c r="C25" s="468"/>
      <c r="D25" s="468"/>
      <c r="E25" s="468"/>
      <c r="F25" s="468"/>
      <c r="G25" s="468"/>
      <c r="H25" s="468"/>
      <c r="I25" s="468"/>
      <c r="J25" s="468"/>
      <c r="K25" s="132"/>
    </row>
    <row r="26" spans="2:11" ht="14.4" x14ac:dyDescent="0.3">
      <c r="B26" s="466" t="s">
        <v>19</v>
      </c>
      <c r="C26" s="466"/>
      <c r="D26" s="466"/>
      <c r="E26" s="466"/>
      <c r="F26" s="466"/>
      <c r="G26" s="466"/>
      <c r="H26" s="33"/>
      <c r="I26" s="25"/>
      <c r="J26" s="25">
        <f>60*4250</f>
        <v>255000</v>
      </c>
      <c r="K26" s="132"/>
    </row>
    <row r="27" spans="2:11" ht="14.4" x14ac:dyDescent="0.3">
      <c r="B27" s="466" t="s">
        <v>38</v>
      </c>
      <c r="C27" s="466"/>
      <c r="D27" s="466"/>
      <c r="E27" s="466"/>
      <c r="F27" s="466"/>
      <c r="G27" s="466"/>
      <c r="H27" s="33"/>
      <c r="I27" s="33"/>
      <c r="J27" s="33"/>
      <c r="K27" s="132"/>
    </row>
    <row r="28" spans="2:11" ht="14.4" x14ac:dyDescent="0.3">
      <c r="B28" s="125" t="s">
        <v>21</v>
      </c>
      <c r="C28" s="125"/>
      <c r="D28" s="125"/>
      <c r="E28" s="125"/>
      <c r="F28" s="125"/>
      <c r="G28" s="125"/>
      <c r="H28" s="33"/>
      <c r="I28" s="25">
        <v>62500</v>
      </c>
      <c r="J28" s="33"/>
      <c r="K28" s="132"/>
    </row>
    <row r="29" spans="2:11" ht="14.4" x14ac:dyDescent="0.3">
      <c r="B29" s="125" t="s">
        <v>22</v>
      </c>
      <c r="C29" s="125"/>
      <c r="D29" s="125"/>
      <c r="E29" s="125"/>
      <c r="F29" s="125"/>
      <c r="G29" s="125"/>
      <c r="H29" s="33"/>
      <c r="I29" s="34">
        <f>30600+44200+29700+14500</f>
        <v>119000</v>
      </c>
      <c r="J29" s="33"/>
      <c r="K29" s="132"/>
    </row>
    <row r="30" spans="2:11" ht="14.4" x14ac:dyDescent="0.3">
      <c r="B30" s="125" t="s">
        <v>23</v>
      </c>
      <c r="C30" s="125"/>
      <c r="D30" s="125"/>
      <c r="E30" s="125"/>
      <c r="F30" s="125"/>
      <c r="G30" s="125"/>
      <c r="H30" s="33"/>
      <c r="I30" s="25">
        <f>I28+I29</f>
        <v>181500</v>
      </c>
      <c r="J30" s="33"/>
      <c r="K30" s="132"/>
    </row>
    <row r="31" spans="2:11" ht="14.4" x14ac:dyDescent="0.3">
      <c r="B31" s="125" t="s">
        <v>26</v>
      </c>
      <c r="C31" s="125"/>
      <c r="D31" s="125"/>
      <c r="E31" s="125"/>
      <c r="F31" s="125"/>
      <c r="G31" s="125"/>
      <c r="H31" s="33"/>
      <c r="I31" s="34">
        <f>G13</f>
        <v>28000</v>
      </c>
      <c r="J31" s="33"/>
      <c r="K31" s="132"/>
    </row>
    <row r="32" spans="2:11" ht="14.4" x14ac:dyDescent="0.3">
      <c r="B32" s="125" t="s">
        <v>38</v>
      </c>
      <c r="C32" s="125"/>
      <c r="D32" s="125"/>
      <c r="E32" s="125"/>
      <c r="F32" s="125"/>
      <c r="G32" s="125"/>
      <c r="H32" s="33"/>
      <c r="I32" s="33"/>
      <c r="J32" s="34">
        <f>I30-I31</f>
        <v>153500</v>
      </c>
      <c r="K32" s="132"/>
    </row>
    <row r="33" spans="2:11" ht="14.4" x14ac:dyDescent="0.3">
      <c r="B33" s="466" t="s">
        <v>24</v>
      </c>
      <c r="C33" s="466"/>
      <c r="D33" s="466"/>
      <c r="E33" s="466"/>
      <c r="F33" s="466"/>
      <c r="G33" s="466"/>
      <c r="H33" s="30"/>
      <c r="I33" s="33"/>
      <c r="J33" s="33">
        <f>J26-J32</f>
        <v>101500</v>
      </c>
      <c r="K33" s="132"/>
    </row>
    <row r="34" spans="2:11" ht="14.4" x14ac:dyDescent="0.3">
      <c r="B34" s="467" t="s">
        <v>566</v>
      </c>
      <c r="C34" s="467"/>
      <c r="D34" s="467"/>
      <c r="E34" s="467"/>
      <c r="F34" s="467"/>
      <c r="G34" s="467"/>
      <c r="H34" s="30"/>
      <c r="I34" s="33"/>
      <c r="J34" s="34">
        <v>46585</v>
      </c>
      <c r="K34" s="132"/>
    </row>
    <row r="35" spans="2:11" ht="15" thickBot="1" x14ac:dyDescent="0.35">
      <c r="B35" s="466" t="s">
        <v>39</v>
      </c>
      <c r="C35" s="466"/>
      <c r="D35" s="466"/>
      <c r="E35" s="466"/>
      <c r="F35" s="466"/>
      <c r="G35" s="466"/>
      <c r="H35" s="30"/>
      <c r="I35" s="25"/>
      <c r="J35" s="28">
        <f>J33-J34</f>
        <v>54915</v>
      </c>
      <c r="K35" s="132"/>
    </row>
    <row r="36" spans="2:11" ht="15" thickTop="1" x14ac:dyDescent="0.3">
      <c r="B36" s="132"/>
      <c r="C36" s="132"/>
      <c r="D36" s="132"/>
      <c r="E36" s="132"/>
      <c r="F36" s="132"/>
      <c r="G36" s="132"/>
      <c r="H36" s="132"/>
      <c r="I36" s="132"/>
      <c r="J36" s="132"/>
      <c r="K36" s="132"/>
    </row>
    <row r="37" spans="2:11" ht="14.4" x14ac:dyDescent="0.3">
      <c r="B37" s="132"/>
      <c r="C37" s="132"/>
      <c r="D37" s="132"/>
      <c r="E37" s="132"/>
      <c r="F37" s="132"/>
      <c r="G37" s="132"/>
      <c r="H37" s="132"/>
      <c r="I37" s="132"/>
      <c r="J37" s="132"/>
      <c r="K37" s="132"/>
    </row>
    <row r="38" spans="2:11" ht="14.4" x14ac:dyDescent="0.3">
      <c r="B38" s="132"/>
      <c r="C38" s="132"/>
      <c r="D38" s="132"/>
      <c r="E38" s="132"/>
      <c r="F38" s="132"/>
      <c r="G38" s="132"/>
      <c r="H38" s="132"/>
      <c r="I38" s="132"/>
      <c r="J38" s="132"/>
      <c r="K38" s="132"/>
    </row>
    <row r="39" spans="2:11" ht="14.4" x14ac:dyDescent="0.3">
      <c r="B39" s="132"/>
      <c r="C39" s="132"/>
      <c r="D39" s="132"/>
      <c r="E39" s="132"/>
      <c r="F39" s="132"/>
      <c r="G39" s="132"/>
      <c r="H39" s="132"/>
      <c r="I39" s="132"/>
      <c r="J39" s="132"/>
      <c r="K39" s="132"/>
    </row>
    <row r="40" spans="2:11" ht="14.4" x14ac:dyDescent="0.3">
      <c r="B40" s="132"/>
      <c r="C40" s="132"/>
      <c r="D40" s="132"/>
      <c r="E40" s="132"/>
      <c r="F40" s="132"/>
      <c r="G40" s="132"/>
      <c r="H40" s="132"/>
      <c r="I40" s="132"/>
      <c r="J40" s="132"/>
      <c r="K40" s="132"/>
    </row>
    <row r="41" spans="2:11" ht="14.4" x14ac:dyDescent="0.3">
      <c r="B41" s="132"/>
      <c r="C41" s="132"/>
      <c r="D41" s="132"/>
      <c r="E41" s="132"/>
      <c r="F41" s="132"/>
      <c r="G41" s="132"/>
      <c r="H41" s="132"/>
      <c r="I41" s="132"/>
      <c r="J41" s="132"/>
      <c r="K41" s="132"/>
    </row>
    <row r="42" spans="2:11" ht="14.4" x14ac:dyDescent="0.3">
      <c r="B42" s="132"/>
      <c r="C42" s="132"/>
      <c r="D42" s="132"/>
      <c r="E42" s="132"/>
      <c r="F42" s="132"/>
      <c r="G42" s="132"/>
      <c r="H42" s="132"/>
      <c r="I42" s="132"/>
      <c r="J42" s="132"/>
      <c r="K42" s="132"/>
    </row>
    <row r="43" spans="2:11" ht="14.4" x14ac:dyDescent="0.3">
      <c r="B43" s="132"/>
      <c r="C43" s="132"/>
      <c r="D43" s="132"/>
      <c r="E43" s="132"/>
      <c r="F43" s="132"/>
      <c r="G43" s="132"/>
      <c r="H43" s="132"/>
      <c r="I43" s="132"/>
      <c r="J43" s="132"/>
      <c r="K43" s="132"/>
    </row>
    <row r="44" spans="2:11" ht="14.4" x14ac:dyDescent="0.3">
      <c r="B44" s="132"/>
      <c r="C44" s="132"/>
      <c r="D44" s="132"/>
      <c r="E44" s="132"/>
      <c r="F44" s="132"/>
      <c r="G44" s="132"/>
      <c r="H44" s="132"/>
      <c r="I44" s="132"/>
      <c r="J44" s="132"/>
      <c r="K44" s="132"/>
    </row>
    <row r="45" spans="2:11" ht="14.4" x14ac:dyDescent="0.3">
      <c r="B45" s="132"/>
      <c r="C45" s="132"/>
      <c r="D45" s="132"/>
      <c r="E45" s="132"/>
      <c r="F45" s="132"/>
      <c r="G45" s="132"/>
      <c r="H45" s="132"/>
      <c r="I45" s="132"/>
      <c r="J45" s="132"/>
      <c r="K45" s="132"/>
    </row>
    <row r="46" spans="2:11" ht="14.4" x14ac:dyDescent="0.3">
      <c r="B46" s="132"/>
      <c r="C46" s="132"/>
      <c r="D46" s="132"/>
      <c r="E46" s="132"/>
      <c r="F46" s="132"/>
      <c r="G46" s="132"/>
      <c r="H46" s="132"/>
      <c r="I46" s="132"/>
      <c r="J46" s="132"/>
      <c r="K46" s="132"/>
    </row>
    <row r="47" spans="2:11" ht="14.4" x14ac:dyDescent="0.3">
      <c r="B47" s="132"/>
      <c r="C47" s="132"/>
      <c r="D47" s="132"/>
      <c r="E47" s="132"/>
      <c r="F47" s="132"/>
      <c r="G47" s="132"/>
      <c r="H47" s="132"/>
      <c r="I47" s="132"/>
      <c r="J47" s="132"/>
      <c r="K47" s="132"/>
    </row>
    <row r="48" spans="2:11" ht="14.4" x14ac:dyDescent="0.3">
      <c r="B48" s="132"/>
      <c r="C48" s="132"/>
      <c r="D48" s="132"/>
      <c r="E48" s="132"/>
      <c r="F48" s="132"/>
      <c r="G48" s="132"/>
      <c r="H48" s="132"/>
      <c r="I48" s="132"/>
      <c r="J48" s="132"/>
      <c r="K48" s="132"/>
    </row>
    <row r="49" spans="2:11" ht="14.4" x14ac:dyDescent="0.3">
      <c r="B49" s="132"/>
      <c r="C49" s="132"/>
      <c r="D49" s="132"/>
      <c r="E49" s="132"/>
      <c r="F49" s="132"/>
      <c r="G49" s="132"/>
      <c r="H49" s="132"/>
      <c r="I49" s="132"/>
      <c r="J49" s="132"/>
      <c r="K49" s="132"/>
    </row>
    <row r="50" spans="2:11" ht="14.4" x14ac:dyDescent="0.3">
      <c r="B50" s="132"/>
      <c r="C50" s="132"/>
      <c r="D50" s="132"/>
      <c r="E50" s="132"/>
      <c r="F50" s="132"/>
      <c r="G50" s="132"/>
      <c r="H50" s="132"/>
      <c r="I50" s="132"/>
      <c r="J50" s="132"/>
      <c r="K50" s="132"/>
    </row>
    <row r="51" spans="2:11" ht="14.4" x14ac:dyDescent="0.3">
      <c r="B51" s="132"/>
      <c r="C51" s="132"/>
      <c r="D51" s="132"/>
      <c r="E51" s="132"/>
      <c r="F51" s="132"/>
      <c r="G51" s="132"/>
      <c r="H51" s="132"/>
      <c r="I51" s="132"/>
      <c r="J51" s="132"/>
      <c r="K51" s="132"/>
    </row>
    <row r="52" spans="2:11" ht="14.4" x14ac:dyDescent="0.3">
      <c r="B52" s="132"/>
      <c r="C52" s="132"/>
      <c r="D52" s="132"/>
      <c r="E52" s="132"/>
      <c r="F52" s="132"/>
      <c r="G52" s="132"/>
      <c r="H52" s="132"/>
      <c r="I52" s="132"/>
      <c r="J52" s="132"/>
      <c r="K52" s="132"/>
    </row>
    <row r="53" spans="2:11" ht="14.4" x14ac:dyDescent="0.3">
      <c r="B53" s="132"/>
      <c r="C53" s="132"/>
      <c r="D53" s="132"/>
      <c r="E53" s="132"/>
      <c r="F53" s="132"/>
      <c r="G53" s="132"/>
      <c r="H53" s="132"/>
      <c r="I53" s="132"/>
      <c r="J53" s="132"/>
      <c r="K53" s="132"/>
    </row>
    <row r="54" spans="2:11" ht="14.4" x14ac:dyDescent="0.3">
      <c r="B54" s="132"/>
      <c r="C54" s="132"/>
      <c r="D54" s="132"/>
      <c r="E54" s="132"/>
      <c r="F54" s="132"/>
      <c r="G54" s="132"/>
      <c r="H54" s="132"/>
      <c r="I54" s="132"/>
      <c r="J54" s="132"/>
      <c r="K54" s="132"/>
    </row>
    <row r="55" spans="2:11" ht="14.4" x14ac:dyDescent="0.3">
      <c r="B55" s="132"/>
      <c r="C55" s="132"/>
      <c r="D55" s="132"/>
      <c r="E55" s="132"/>
      <c r="F55" s="132"/>
      <c r="G55" s="132"/>
      <c r="H55" s="132"/>
      <c r="I55" s="132"/>
      <c r="J55" s="132"/>
      <c r="K55" s="132"/>
    </row>
    <row r="56" spans="2:11" ht="14.4" x14ac:dyDescent="0.3">
      <c r="B56" s="132"/>
      <c r="C56" s="132"/>
      <c r="D56" s="132"/>
      <c r="E56" s="132"/>
      <c r="F56" s="132"/>
      <c r="G56" s="132"/>
      <c r="H56" s="132"/>
      <c r="I56" s="132"/>
      <c r="J56" s="132"/>
      <c r="K56" s="132"/>
    </row>
    <row r="57" spans="2:11" ht="14.4" x14ac:dyDescent="0.3">
      <c r="B57" s="132"/>
      <c r="C57" s="132"/>
      <c r="D57" s="132"/>
      <c r="E57" s="132"/>
      <c r="F57" s="132"/>
      <c r="G57" s="132"/>
      <c r="H57" s="132"/>
      <c r="I57" s="132"/>
      <c r="J57" s="132"/>
      <c r="K57" s="132"/>
    </row>
    <row r="58" spans="2:11" ht="14.4" x14ac:dyDescent="0.3">
      <c r="B58" s="132"/>
      <c r="C58" s="132"/>
      <c r="D58" s="132"/>
      <c r="E58" s="132"/>
      <c r="F58" s="132"/>
      <c r="G58" s="132"/>
      <c r="H58" s="132"/>
      <c r="I58" s="132"/>
      <c r="J58" s="132"/>
      <c r="K58" s="132"/>
    </row>
    <row r="59" spans="2:11" ht="14.4" x14ac:dyDescent="0.3">
      <c r="B59" s="132"/>
      <c r="C59" s="132"/>
      <c r="D59" s="132"/>
      <c r="E59" s="132"/>
      <c r="F59" s="132"/>
      <c r="G59" s="132"/>
      <c r="H59" s="132"/>
      <c r="I59" s="132"/>
      <c r="J59" s="132"/>
      <c r="K59" s="132"/>
    </row>
    <row r="60" spans="2:11" ht="14.4" x14ac:dyDescent="0.3">
      <c r="B60" s="132"/>
      <c r="C60" s="132"/>
      <c r="D60" s="132"/>
      <c r="E60" s="132"/>
      <c r="F60" s="132"/>
      <c r="G60" s="132"/>
      <c r="H60" s="132"/>
      <c r="I60" s="132"/>
      <c r="J60" s="132"/>
      <c r="K60" s="132"/>
    </row>
    <row r="61" spans="2:11" ht="14.4" x14ac:dyDescent="0.3">
      <c r="B61" s="132"/>
      <c r="C61" s="132"/>
      <c r="D61" s="132"/>
      <c r="E61" s="132"/>
      <c r="F61" s="132"/>
      <c r="G61" s="132"/>
      <c r="H61" s="132"/>
      <c r="I61" s="132"/>
      <c r="J61" s="132"/>
      <c r="K61" s="132"/>
    </row>
    <row r="62" spans="2:11" ht="14.4" x14ac:dyDescent="0.3">
      <c r="B62" s="132"/>
      <c r="C62" s="132"/>
      <c r="D62" s="132"/>
      <c r="E62" s="132"/>
      <c r="F62" s="132"/>
      <c r="G62" s="132"/>
      <c r="H62" s="132"/>
      <c r="I62" s="132"/>
      <c r="J62" s="132"/>
      <c r="K62" s="132"/>
    </row>
    <row r="63" spans="2:11" ht="14.4" x14ac:dyDescent="0.3">
      <c r="B63" s="132"/>
      <c r="C63" s="132"/>
      <c r="D63" s="132"/>
      <c r="E63" s="132"/>
      <c r="F63" s="132"/>
      <c r="G63" s="132"/>
      <c r="H63" s="132"/>
      <c r="I63" s="132"/>
      <c r="J63" s="132"/>
      <c r="K63" s="132"/>
    </row>
    <row r="64" spans="2:11" ht="14.4" x14ac:dyDescent="0.3">
      <c r="B64" s="132"/>
      <c r="C64" s="132"/>
      <c r="D64" s="132"/>
      <c r="E64" s="132"/>
      <c r="F64" s="132"/>
      <c r="G64" s="132"/>
      <c r="H64" s="132"/>
      <c r="I64" s="132"/>
      <c r="J64" s="132"/>
      <c r="K64" s="132"/>
    </row>
    <row r="65" spans="2:11" ht="14.4" x14ac:dyDescent="0.3">
      <c r="B65" s="132"/>
      <c r="C65" s="132"/>
      <c r="D65" s="132"/>
      <c r="E65" s="132"/>
      <c r="F65" s="132"/>
      <c r="G65" s="132"/>
      <c r="H65" s="132"/>
      <c r="I65" s="132"/>
      <c r="J65" s="132"/>
      <c r="K65" s="132"/>
    </row>
    <row r="66" spans="2:11" ht="14.4" x14ac:dyDescent="0.3">
      <c r="B66" s="132"/>
      <c r="C66" s="132"/>
      <c r="D66" s="132"/>
      <c r="E66" s="132"/>
      <c r="F66" s="132"/>
      <c r="G66" s="132"/>
      <c r="H66" s="132"/>
      <c r="I66" s="132"/>
      <c r="J66" s="132"/>
      <c r="K66" s="132"/>
    </row>
    <row r="67" spans="2:11" ht="14.4" x14ac:dyDescent="0.3">
      <c r="B67" s="132"/>
      <c r="C67" s="132"/>
      <c r="D67" s="132"/>
      <c r="E67" s="132"/>
      <c r="F67" s="132"/>
      <c r="G67" s="132"/>
      <c r="H67" s="132"/>
      <c r="I67" s="132"/>
      <c r="J67" s="132"/>
      <c r="K67" s="132"/>
    </row>
    <row r="68" spans="2:11" ht="14.4" x14ac:dyDescent="0.3">
      <c r="B68" s="132"/>
      <c r="C68" s="132"/>
      <c r="D68" s="132"/>
      <c r="E68" s="132"/>
      <c r="F68" s="132"/>
      <c r="G68" s="132"/>
      <c r="H68" s="132"/>
      <c r="I68" s="132"/>
      <c r="J68" s="132"/>
      <c r="K68" s="132"/>
    </row>
    <row r="69" spans="2:11" ht="14.4" x14ac:dyDescent="0.3">
      <c r="B69" s="132"/>
      <c r="C69" s="132"/>
      <c r="D69" s="132"/>
      <c r="E69" s="132"/>
      <c r="F69" s="132"/>
      <c r="G69" s="132"/>
      <c r="H69" s="132"/>
      <c r="I69" s="132"/>
      <c r="J69" s="132"/>
      <c r="K69" s="132"/>
    </row>
    <row r="70" spans="2:11" ht="14.4" x14ac:dyDescent="0.3">
      <c r="B70" s="132"/>
      <c r="C70" s="132"/>
      <c r="D70" s="132"/>
      <c r="E70" s="132"/>
      <c r="F70" s="132"/>
      <c r="G70" s="132"/>
      <c r="H70" s="132"/>
      <c r="I70" s="132"/>
      <c r="J70" s="132"/>
      <c r="K70" s="132"/>
    </row>
    <row r="71" spans="2:11" ht="14.4" x14ac:dyDescent="0.3">
      <c r="B71" s="132"/>
      <c r="C71" s="132"/>
      <c r="D71" s="132"/>
      <c r="E71" s="132"/>
      <c r="F71" s="132"/>
      <c r="G71" s="132"/>
      <c r="H71" s="132"/>
      <c r="I71" s="132"/>
      <c r="J71" s="132"/>
      <c r="K71" s="132"/>
    </row>
    <row r="72" spans="2:11" ht="14.4" x14ac:dyDescent="0.3">
      <c r="B72" s="132"/>
      <c r="C72" s="132"/>
      <c r="D72" s="132"/>
      <c r="E72" s="132"/>
      <c r="F72" s="132"/>
      <c r="G72" s="132"/>
      <c r="H72" s="132"/>
      <c r="I72" s="132"/>
      <c r="J72" s="132"/>
      <c r="K72" s="132"/>
    </row>
    <row r="73" spans="2:11" ht="14.4" x14ac:dyDescent="0.3">
      <c r="B73" s="132"/>
      <c r="C73" s="132"/>
      <c r="D73" s="132"/>
      <c r="E73" s="132"/>
      <c r="F73" s="132"/>
      <c r="G73" s="132"/>
      <c r="H73" s="132"/>
      <c r="I73" s="132"/>
      <c r="J73" s="132"/>
      <c r="K73" s="132"/>
    </row>
    <row r="74" spans="2:11" ht="14.4" x14ac:dyDescent="0.3">
      <c r="B74" s="132"/>
      <c r="C74" s="132"/>
      <c r="D74" s="132"/>
      <c r="E74" s="132"/>
      <c r="F74" s="132"/>
      <c r="G74" s="132"/>
      <c r="H74" s="132"/>
      <c r="I74" s="132"/>
      <c r="J74" s="132"/>
      <c r="K74" s="132"/>
    </row>
    <row r="75" spans="2:11" ht="14.4" x14ac:dyDescent="0.3">
      <c r="B75" s="132"/>
      <c r="C75" s="132"/>
      <c r="D75" s="132"/>
      <c r="E75" s="132"/>
      <c r="F75" s="132"/>
      <c r="G75" s="132"/>
      <c r="H75" s="132"/>
      <c r="I75" s="132"/>
      <c r="J75" s="132"/>
      <c r="K75" s="132"/>
    </row>
    <row r="76" spans="2:11" ht="14.4" x14ac:dyDescent="0.3">
      <c r="B76" s="132"/>
      <c r="C76" s="132"/>
      <c r="D76" s="132"/>
      <c r="E76" s="132"/>
      <c r="F76" s="132"/>
      <c r="G76" s="132"/>
      <c r="H76" s="132"/>
      <c r="I76" s="132"/>
      <c r="J76" s="132"/>
      <c r="K76" s="132"/>
    </row>
    <row r="77" spans="2:11" ht="14.4" x14ac:dyDescent="0.3">
      <c r="B77" s="132"/>
      <c r="C77" s="132"/>
      <c r="D77" s="132"/>
      <c r="E77" s="132"/>
      <c r="F77" s="132"/>
      <c r="G77" s="132"/>
      <c r="H77" s="132"/>
      <c r="I77" s="132"/>
      <c r="J77" s="132"/>
      <c r="K77" s="132"/>
    </row>
    <row r="78" spans="2:11" ht="14.4" x14ac:dyDescent="0.3">
      <c r="B78" s="132"/>
      <c r="C78" s="132"/>
      <c r="D78" s="132"/>
      <c r="E78" s="132"/>
      <c r="F78" s="132"/>
      <c r="G78" s="132"/>
      <c r="H78" s="132"/>
      <c r="I78" s="132"/>
      <c r="J78" s="132"/>
      <c r="K78" s="132"/>
    </row>
    <row r="79" spans="2:11" ht="14.4" x14ac:dyDescent="0.3">
      <c r="B79" s="132"/>
      <c r="C79" s="132"/>
      <c r="D79" s="132"/>
      <c r="E79" s="132"/>
      <c r="F79" s="132"/>
      <c r="G79" s="132"/>
      <c r="H79" s="132"/>
      <c r="I79" s="132"/>
      <c r="J79" s="132"/>
      <c r="K79" s="132"/>
    </row>
    <row r="80" spans="2:11" ht="14.4" x14ac:dyDescent="0.3">
      <c r="B80" s="132"/>
      <c r="C80" s="132"/>
      <c r="D80" s="132"/>
      <c r="E80" s="132"/>
      <c r="F80" s="132"/>
      <c r="G80" s="132"/>
      <c r="H80" s="132"/>
      <c r="I80" s="132"/>
      <c r="J80" s="132"/>
      <c r="K80" s="132"/>
    </row>
    <row r="81" spans="2:11" ht="14.4" x14ac:dyDescent="0.3">
      <c r="B81" s="132"/>
      <c r="C81" s="132"/>
      <c r="D81" s="132"/>
      <c r="E81" s="132"/>
      <c r="F81" s="132"/>
      <c r="G81" s="132"/>
      <c r="H81" s="132"/>
      <c r="I81" s="132"/>
      <c r="J81" s="132"/>
      <c r="K81" s="132"/>
    </row>
    <row r="82" spans="2:11" ht="14.4" x14ac:dyDescent="0.3">
      <c r="B82" s="132"/>
      <c r="C82" s="132"/>
      <c r="D82" s="132"/>
      <c r="E82" s="132"/>
      <c r="F82" s="132"/>
      <c r="G82" s="132"/>
      <c r="H82" s="132"/>
      <c r="I82" s="132"/>
      <c r="J82" s="132"/>
      <c r="K82" s="132"/>
    </row>
    <row r="83" spans="2:11" ht="14.4" x14ac:dyDescent="0.3">
      <c r="B83" s="132"/>
      <c r="C83" s="132"/>
      <c r="D83" s="132"/>
      <c r="E83" s="132"/>
      <c r="F83" s="132"/>
      <c r="G83" s="132"/>
      <c r="H83" s="132"/>
      <c r="I83" s="132"/>
      <c r="J83" s="132"/>
      <c r="K83" s="132"/>
    </row>
    <row r="84" spans="2:11" ht="14.4" x14ac:dyDescent="0.3">
      <c r="B84" s="132"/>
      <c r="C84" s="132"/>
      <c r="D84" s="132"/>
      <c r="E84" s="132"/>
      <c r="F84" s="132"/>
      <c r="G84" s="132"/>
      <c r="H84" s="132"/>
      <c r="I84" s="132"/>
      <c r="J84" s="132"/>
      <c r="K84" s="132"/>
    </row>
    <row r="85" spans="2:11" ht="14.4" x14ac:dyDescent="0.3">
      <c r="B85" s="132"/>
      <c r="C85" s="132"/>
      <c r="D85" s="132"/>
      <c r="E85" s="132"/>
      <c r="F85" s="132"/>
      <c r="G85" s="132"/>
      <c r="H85" s="132"/>
      <c r="I85" s="132"/>
      <c r="J85" s="132"/>
      <c r="K85" s="132"/>
    </row>
    <row r="86" spans="2:11" ht="14.4" x14ac:dyDescent="0.3">
      <c r="B86" s="132"/>
      <c r="C86" s="132"/>
      <c r="D86" s="132"/>
      <c r="E86" s="132"/>
      <c r="F86" s="132"/>
      <c r="G86" s="132"/>
      <c r="H86" s="132"/>
      <c r="I86" s="132"/>
      <c r="J86" s="132"/>
      <c r="K86" s="132"/>
    </row>
    <row r="87" spans="2:11" ht="14.4" x14ac:dyDescent="0.3">
      <c r="B87" s="132"/>
      <c r="C87" s="132"/>
      <c r="D87" s="132"/>
      <c r="E87" s="132"/>
      <c r="F87" s="132"/>
      <c r="G87" s="132"/>
      <c r="H87" s="132"/>
      <c r="I87" s="132"/>
      <c r="J87" s="132"/>
      <c r="K87" s="132"/>
    </row>
    <row r="88" spans="2:11" ht="14.4" x14ac:dyDescent="0.3">
      <c r="B88" s="132"/>
      <c r="C88" s="132"/>
      <c r="D88" s="132"/>
      <c r="E88" s="132"/>
      <c r="F88" s="132"/>
      <c r="G88" s="132"/>
      <c r="H88" s="132"/>
      <c r="I88" s="132"/>
      <c r="J88" s="132"/>
      <c r="K88" s="132"/>
    </row>
    <row r="89" spans="2:11" ht="14.4" x14ac:dyDescent="0.3">
      <c r="B89" s="132"/>
      <c r="C89" s="132"/>
      <c r="D89" s="132"/>
      <c r="E89" s="132"/>
      <c r="F89" s="132"/>
      <c r="G89" s="132"/>
      <c r="H89" s="132"/>
      <c r="I89" s="132"/>
      <c r="J89" s="132"/>
      <c r="K89" s="132"/>
    </row>
    <row r="90" spans="2:11" ht="14.4" x14ac:dyDescent="0.3">
      <c r="B90" s="132"/>
      <c r="C90" s="132"/>
      <c r="D90" s="132"/>
      <c r="E90" s="132"/>
      <c r="F90" s="132"/>
      <c r="G90" s="132"/>
      <c r="H90" s="132"/>
      <c r="I90" s="132"/>
      <c r="J90" s="132"/>
      <c r="K90" s="132"/>
    </row>
    <row r="91" spans="2:11" ht="14.4" x14ac:dyDescent="0.3">
      <c r="B91" s="132"/>
      <c r="C91" s="132"/>
      <c r="D91" s="132"/>
      <c r="E91" s="132"/>
      <c r="F91" s="132"/>
      <c r="G91" s="132"/>
      <c r="H91" s="132"/>
      <c r="I91" s="132"/>
      <c r="J91" s="132"/>
      <c r="K91" s="132"/>
    </row>
    <row r="92" spans="2:11" ht="14.4" x14ac:dyDescent="0.3">
      <c r="B92" s="132"/>
      <c r="C92" s="132"/>
      <c r="D92" s="132"/>
      <c r="E92" s="132"/>
      <c r="F92" s="132"/>
      <c r="G92" s="132"/>
      <c r="H92" s="132"/>
      <c r="I92" s="132"/>
      <c r="J92" s="132"/>
      <c r="K92" s="132"/>
    </row>
    <row r="93" spans="2:11" ht="14.4" x14ac:dyDescent="0.3">
      <c r="B93" s="132"/>
      <c r="C93" s="132"/>
      <c r="D93" s="132"/>
      <c r="E93" s="132"/>
      <c r="F93" s="132"/>
      <c r="G93" s="132"/>
      <c r="H93" s="132"/>
      <c r="I93" s="132"/>
      <c r="J93" s="132"/>
      <c r="K93" s="132"/>
    </row>
    <row r="94" spans="2:11" ht="14.4" x14ac:dyDescent="0.3">
      <c r="B94" s="132"/>
      <c r="C94" s="132"/>
      <c r="D94" s="132"/>
      <c r="E94" s="132"/>
      <c r="F94" s="132"/>
      <c r="G94" s="132"/>
      <c r="H94" s="132"/>
      <c r="I94" s="132"/>
      <c r="J94" s="132"/>
      <c r="K94" s="132"/>
    </row>
    <row r="95" spans="2:11" ht="14.4" x14ac:dyDescent="0.3">
      <c r="B95" s="132"/>
      <c r="C95" s="132"/>
      <c r="D95" s="132"/>
      <c r="E95" s="132"/>
      <c r="F95" s="132"/>
      <c r="G95" s="132"/>
      <c r="H95" s="132"/>
      <c r="I95" s="132"/>
      <c r="J95" s="132"/>
      <c r="K95" s="132"/>
    </row>
    <row r="96" spans="2:11" ht="14.4" x14ac:dyDescent="0.3">
      <c r="B96" s="132"/>
      <c r="C96" s="132"/>
      <c r="D96" s="132"/>
      <c r="E96" s="132"/>
      <c r="F96" s="132"/>
      <c r="G96" s="132"/>
      <c r="H96" s="132"/>
      <c r="I96" s="132"/>
      <c r="J96" s="132"/>
      <c r="K96" s="132"/>
    </row>
    <row r="97" spans="2:11" ht="14.4" x14ac:dyDescent="0.3">
      <c r="B97" s="132"/>
      <c r="C97" s="132"/>
      <c r="D97" s="132"/>
      <c r="E97" s="132"/>
      <c r="F97" s="132"/>
      <c r="G97" s="132"/>
      <c r="H97" s="132"/>
      <c r="I97" s="132"/>
      <c r="J97" s="132"/>
      <c r="K97" s="132"/>
    </row>
    <row r="98" spans="2:11" ht="14.4" x14ac:dyDescent="0.3">
      <c r="B98" s="132"/>
      <c r="C98" s="132"/>
      <c r="D98" s="132"/>
      <c r="E98" s="132"/>
      <c r="F98" s="132"/>
      <c r="G98" s="132"/>
      <c r="H98" s="132"/>
      <c r="I98" s="132"/>
      <c r="J98" s="132"/>
      <c r="K98" s="132"/>
    </row>
    <row r="99" spans="2:11" ht="14.4" x14ac:dyDescent="0.3">
      <c r="B99" s="132"/>
      <c r="C99" s="132"/>
      <c r="D99" s="132"/>
      <c r="E99" s="132"/>
      <c r="F99" s="132"/>
      <c r="G99" s="132"/>
      <c r="H99" s="132"/>
      <c r="I99" s="132"/>
      <c r="J99" s="132"/>
      <c r="K99" s="132"/>
    </row>
    <row r="100" spans="2:11" ht="14.4" x14ac:dyDescent="0.3">
      <c r="B100" s="132"/>
      <c r="C100" s="132"/>
      <c r="D100" s="132"/>
      <c r="E100" s="132"/>
      <c r="F100" s="132"/>
      <c r="G100" s="132"/>
      <c r="H100" s="132"/>
      <c r="I100" s="132"/>
      <c r="J100" s="132"/>
      <c r="K100" s="132"/>
    </row>
    <row r="101" spans="2:11" ht="14.4" x14ac:dyDescent="0.3">
      <c r="B101" s="132"/>
      <c r="C101" s="132"/>
      <c r="D101" s="132"/>
      <c r="E101" s="132"/>
      <c r="F101" s="132"/>
      <c r="G101" s="132"/>
      <c r="H101" s="132"/>
      <c r="I101" s="132"/>
      <c r="J101" s="132"/>
      <c r="K101" s="132"/>
    </row>
    <row r="102" spans="2:11" ht="14.4" x14ac:dyDescent="0.3">
      <c r="B102" s="132"/>
      <c r="C102" s="132"/>
      <c r="D102" s="132"/>
      <c r="E102" s="132"/>
      <c r="F102" s="132"/>
      <c r="G102" s="132"/>
      <c r="H102" s="132"/>
      <c r="I102" s="132"/>
      <c r="J102" s="132"/>
      <c r="K102" s="132"/>
    </row>
    <row r="103" spans="2:11" ht="14.4" x14ac:dyDescent="0.3">
      <c r="B103" s="132"/>
      <c r="C103" s="132"/>
      <c r="D103" s="132"/>
      <c r="E103" s="132"/>
      <c r="F103" s="132"/>
      <c r="G103" s="132"/>
      <c r="H103" s="132"/>
      <c r="I103" s="132"/>
      <c r="J103" s="132"/>
      <c r="K103" s="132"/>
    </row>
    <row r="104" spans="2:11" ht="14.4" x14ac:dyDescent="0.3">
      <c r="B104" s="132"/>
      <c r="C104" s="132"/>
      <c r="D104" s="132"/>
      <c r="E104" s="132"/>
      <c r="F104" s="132"/>
      <c r="G104" s="132"/>
      <c r="H104" s="132"/>
      <c r="I104" s="132"/>
      <c r="J104" s="132"/>
      <c r="K104" s="132"/>
    </row>
    <row r="105" spans="2:11" ht="14.4" x14ac:dyDescent="0.3">
      <c r="B105" s="132"/>
      <c r="C105" s="132"/>
      <c r="D105" s="132"/>
      <c r="E105" s="132"/>
      <c r="F105" s="132"/>
      <c r="G105" s="132"/>
      <c r="H105" s="132"/>
      <c r="I105" s="132"/>
      <c r="J105" s="132"/>
      <c r="K105" s="132"/>
    </row>
    <row r="106" spans="2:11" ht="14.4" x14ac:dyDescent="0.3">
      <c r="B106" s="132"/>
      <c r="C106" s="132"/>
      <c r="D106" s="132"/>
      <c r="E106" s="132"/>
      <c r="F106" s="132"/>
      <c r="G106" s="132"/>
      <c r="H106" s="132"/>
      <c r="I106" s="132"/>
      <c r="J106" s="132"/>
      <c r="K106" s="132"/>
    </row>
    <row r="107" spans="2:11" ht="14.4" x14ac:dyDescent="0.3">
      <c r="B107" s="132"/>
      <c r="C107" s="132"/>
      <c r="D107" s="132"/>
      <c r="E107" s="132"/>
      <c r="F107" s="132"/>
      <c r="G107" s="132"/>
      <c r="H107" s="132"/>
      <c r="I107" s="132"/>
      <c r="J107" s="132"/>
      <c r="K107" s="132"/>
    </row>
    <row r="108" spans="2:11" ht="14.4" x14ac:dyDescent="0.3">
      <c r="B108" s="132"/>
      <c r="C108" s="132"/>
      <c r="D108" s="132"/>
      <c r="E108" s="132"/>
      <c r="F108" s="132"/>
      <c r="G108" s="132"/>
      <c r="H108" s="132"/>
      <c r="I108" s="132"/>
      <c r="J108" s="132"/>
      <c r="K108" s="132"/>
    </row>
  </sheetData>
  <mergeCells count="12">
    <mergeCell ref="E2:G2"/>
    <mergeCell ref="B1:K1"/>
    <mergeCell ref="B33:G33"/>
    <mergeCell ref="B34:G34"/>
    <mergeCell ref="B35:G35"/>
    <mergeCell ref="B17:C17"/>
    <mergeCell ref="B18:C18"/>
    <mergeCell ref="B27:G27"/>
    <mergeCell ref="B23:J23"/>
    <mergeCell ref="B24:J24"/>
    <mergeCell ref="B25:J25"/>
    <mergeCell ref="B26:G26"/>
  </mergeCells>
  <pageMargins left="0.7" right="0.7" top="0.75" bottom="0.75" header="0.3" footer="0.3"/>
  <pageSetup paperSize="120" scale="75" fitToHeight="0" orientation="portrait" horizontalDpi="1200" verticalDpi="1200" r:id="rId1"/>
  <headerFooter>
    <oddFooter>&amp;LReproduction interdite © TC Média Livres Inc.  &amp;RComptabilité 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109"/>
  <sheetViews>
    <sheetView showGridLines="0" zoomScaleNormal="100" workbookViewId="0">
      <selection activeCell="G16" sqref="G16"/>
    </sheetView>
  </sheetViews>
  <sheetFormatPr baseColWidth="10" defaultRowHeight="13.2" x14ac:dyDescent="0.25"/>
  <cols>
    <col min="1" max="1" width="0.88671875" customWidth="1"/>
    <col min="2" max="2" width="5.6640625" customWidth="1"/>
    <col min="3" max="3" width="10.6640625" customWidth="1"/>
    <col min="4" max="4" width="5.6640625" customWidth="1"/>
    <col min="5" max="5" width="10.6640625" customWidth="1"/>
    <col min="6" max="6" width="5.6640625" customWidth="1"/>
    <col min="7" max="7" width="11.6640625" customWidth="1"/>
    <col min="8" max="10" width="15.6640625" customWidth="1"/>
    <col min="11" max="11" width="2.6640625" customWidth="1"/>
    <col min="12" max="17" width="15.6640625" customWidth="1"/>
  </cols>
  <sheetData>
    <row r="1" spans="2:11" ht="15.6" x14ac:dyDescent="0.3">
      <c r="B1" s="519" t="s">
        <v>15</v>
      </c>
      <c r="C1" s="519"/>
      <c r="D1" s="519"/>
      <c r="E1" s="519"/>
      <c r="F1" s="519"/>
      <c r="G1" s="519"/>
      <c r="H1" s="519"/>
      <c r="I1" s="519"/>
      <c r="J1" s="519"/>
      <c r="K1" s="39"/>
    </row>
    <row r="2" spans="2:11" ht="15.6" x14ac:dyDescent="0.3">
      <c r="B2" s="2" t="s">
        <v>209</v>
      </c>
      <c r="C2" s="2"/>
      <c r="D2" s="132"/>
      <c r="E2" s="465" t="s">
        <v>210</v>
      </c>
      <c r="F2" s="465"/>
      <c r="G2" s="465"/>
      <c r="H2" s="132"/>
      <c r="I2" s="132"/>
      <c r="J2" s="132"/>
      <c r="K2" s="132"/>
    </row>
    <row r="3" spans="2:11" ht="14.4" x14ac:dyDescent="0.3">
      <c r="B3" s="132"/>
      <c r="C3" s="132"/>
      <c r="D3" s="132"/>
      <c r="E3" s="132"/>
      <c r="F3" s="132"/>
      <c r="G3" s="132"/>
      <c r="H3" s="132"/>
      <c r="I3" s="132"/>
      <c r="J3" s="132"/>
      <c r="K3" s="132"/>
    </row>
    <row r="4" spans="2:11" ht="14.4" x14ac:dyDescent="0.3">
      <c r="B4" s="40" t="s">
        <v>519</v>
      </c>
      <c r="C4" s="132"/>
      <c r="D4" s="132"/>
      <c r="E4" s="132"/>
      <c r="F4" s="132"/>
      <c r="G4" s="132"/>
      <c r="H4" s="132"/>
      <c r="I4" s="132"/>
      <c r="J4" s="132"/>
      <c r="K4" s="132"/>
    </row>
    <row r="5" spans="2:11" ht="14.4" x14ac:dyDescent="0.3">
      <c r="B5" s="15">
        <v>5</v>
      </c>
      <c r="C5" s="217" t="s">
        <v>37</v>
      </c>
      <c r="D5" s="217" t="s">
        <v>36</v>
      </c>
      <c r="E5" s="16">
        <v>530</v>
      </c>
      <c r="F5" s="217" t="s">
        <v>7</v>
      </c>
      <c r="G5" s="16">
        <f>B5*E5</f>
        <v>2650</v>
      </c>
      <c r="H5" s="214"/>
      <c r="I5" s="214"/>
      <c r="J5" s="132"/>
      <c r="K5" s="132"/>
    </row>
    <row r="6" spans="2:11" ht="14.4" x14ac:dyDescent="0.3">
      <c r="B6" s="15">
        <v>9</v>
      </c>
      <c r="C6" s="217" t="s">
        <v>37</v>
      </c>
      <c r="D6" s="217" t="s">
        <v>36</v>
      </c>
      <c r="E6" s="16">
        <v>520</v>
      </c>
      <c r="F6" s="217" t="s">
        <v>7</v>
      </c>
      <c r="G6" s="16">
        <f t="shared" ref="G6:G7" si="0">B6*E6</f>
        <v>4680</v>
      </c>
      <c r="H6" s="214"/>
      <c r="I6" s="214"/>
      <c r="J6" s="132"/>
      <c r="K6" s="132"/>
    </row>
    <row r="7" spans="2:11" ht="14.4" x14ac:dyDescent="0.3">
      <c r="B7" s="41">
        <v>6</v>
      </c>
      <c r="C7" s="216" t="s">
        <v>37</v>
      </c>
      <c r="D7" s="217" t="s">
        <v>36</v>
      </c>
      <c r="E7" s="16">
        <v>500</v>
      </c>
      <c r="F7" s="217" t="s">
        <v>7</v>
      </c>
      <c r="G7" s="42">
        <f t="shared" si="0"/>
        <v>3000</v>
      </c>
      <c r="H7" s="214"/>
      <c r="I7" s="214"/>
      <c r="J7" s="132"/>
      <c r="K7" s="132"/>
    </row>
    <row r="8" spans="2:11" ht="15" thickBot="1" x14ac:dyDescent="0.35">
      <c r="B8" s="15">
        <f>SUM(B5:B7)</f>
        <v>20</v>
      </c>
      <c r="C8" s="217" t="s">
        <v>37</v>
      </c>
      <c r="D8" s="214"/>
      <c r="E8" s="214"/>
      <c r="F8" s="214"/>
      <c r="G8" s="19">
        <f>SUM(G5:G7)</f>
        <v>10330</v>
      </c>
      <c r="H8" s="214"/>
      <c r="I8" s="214"/>
      <c r="J8" s="132"/>
      <c r="K8" s="132"/>
    </row>
    <row r="9" spans="2:11" ht="15" thickTop="1" x14ac:dyDescent="0.3">
      <c r="B9" s="132"/>
      <c r="C9" s="132"/>
      <c r="D9" s="132"/>
      <c r="E9" s="132"/>
      <c r="F9" s="132"/>
      <c r="G9" s="132"/>
      <c r="H9" s="132"/>
      <c r="I9" s="132"/>
      <c r="J9" s="132"/>
      <c r="K9" s="132"/>
    </row>
    <row r="10" spans="2:11" ht="14.4" x14ac:dyDescent="0.3">
      <c r="B10" s="40" t="s">
        <v>589</v>
      </c>
      <c r="C10" s="132"/>
      <c r="D10" s="132"/>
      <c r="E10" s="132"/>
      <c r="F10" s="132"/>
      <c r="G10" s="132"/>
      <c r="H10" s="132"/>
      <c r="I10" s="132"/>
      <c r="J10" s="132"/>
      <c r="K10" s="132"/>
    </row>
    <row r="11" spans="2:11" ht="14.4" x14ac:dyDescent="0.3">
      <c r="B11" s="217">
        <v>5</v>
      </c>
      <c r="C11" s="217" t="s">
        <v>37</v>
      </c>
      <c r="D11" s="217" t="s">
        <v>36</v>
      </c>
      <c r="E11" s="16">
        <v>530</v>
      </c>
      <c r="F11" s="217" t="s">
        <v>7</v>
      </c>
      <c r="G11" s="16">
        <f>B11*E11</f>
        <v>2650</v>
      </c>
      <c r="H11" s="214"/>
      <c r="I11" s="214"/>
      <c r="J11" s="132"/>
      <c r="K11" s="132"/>
    </row>
    <row r="12" spans="2:11" ht="14.4" x14ac:dyDescent="0.3">
      <c r="B12" s="217">
        <v>10</v>
      </c>
      <c r="C12" s="217" t="s">
        <v>37</v>
      </c>
      <c r="D12" s="217" t="s">
        <v>36</v>
      </c>
      <c r="E12" s="16">
        <v>525</v>
      </c>
      <c r="F12" s="217" t="s">
        <v>7</v>
      </c>
      <c r="G12" s="16">
        <f>B12*E12</f>
        <v>5250</v>
      </c>
      <c r="H12" s="214"/>
      <c r="I12" s="214"/>
      <c r="J12" s="132"/>
      <c r="K12" s="132"/>
    </row>
    <row r="13" spans="2:11" ht="14.4" x14ac:dyDescent="0.3">
      <c r="B13" s="216">
        <v>5</v>
      </c>
      <c r="C13" s="216" t="s">
        <v>37</v>
      </c>
      <c r="D13" s="217" t="s">
        <v>36</v>
      </c>
      <c r="E13" s="16">
        <v>520</v>
      </c>
      <c r="F13" s="217" t="s">
        <v>7</v>
      </c>
      <c r="G13" s="42">
        <f t="shared" ref="G13" si="1">B13*E13</f>
        <v>2600</v>
      </c>
      <c r="H13" s="214"/>
      <c r="I13" s="214"/>
      <c r="J13" s="132"/>
      <c r="K13" s="132"/>
    </row>
    <row r="14" spans="2:11" ht="15" thickBot="1" x14ac:dyDescent="0.35">
      <c r="B14" s="217">
        <f>SUM(B10:B13)</f>
        <v>20</v>
      </c>
      <c r="C14" s="217" t="s">
        <v>37</v>
      </c>
      <c r="D14" s="214"/>
      <c r="E14" s="214"/>
      <c r="F14" s="214"/>
      <c r="G14" s="19">
        <f>SUM(G11:G13)</f>
        <v>10500</v>
      </c>
      <c r="H14" s="214"/>
      <c r="I14" s="214"/>
      <c r="J14" s="132"/>
      <c r="K14" s="132"/>
    </row>
    <row r="15" spans="2:11" ht="15" thickTop="1" x14ac:dyDescent="0.3">
      <c r="B15" s="132"/>
      <c r="C15" s="132"/>
      <c r="D15" s="132"/>
      <c r="E15" s="132"/>
      <c r="F15" s="132"/>
      <c r="G15" s="132"/>
      <c r="H15" s="132"/>
      <c r="I15" s="132"/>
      <c r="J15" s="132"/>
      <c r="K15" s="132"/>
    </row>
    <row r="16" spans="2:11" ht="14.4" x14ac:dyDescent="0.3">
      <c r="B16" s="40" t="s">
        <v>520</v>
      </c>
      <c r="C16" s="132"/>
      <c r="D16" s="132"/>
      <c r="E16" s="132"/>
      <c r="F16" s="132"/>
      <c r="G16" s="132"/>
      <c r="H16" s="132"/>
      <c r="I16" s="132"/>
      <c r="J16" s="132"/>
      <c r="K16" s="132"/>
    </row>
    <row r="17" spans="2:11" ht="14.4" x14ac:dyDescent="0.3">
      <c r="B17" s="214" t="s">
        <v>591</v>
      </c>
      <c r="C17" s="214"/>
      <c r="D17" s="214"/>
      <c r="E17" s="214"/>
      <c r="F17" s="214"/>
      <c r="G17" s="214"/>
      <c r="H17" s="214"/>
      <c r="I17" s="214"/>
      <c r="J17" s="132"/>
      <c r="K17" s="132"/>
    </row>
    <row r="18" spans="2:11" ht="14.4" x14ac:dyDescent="0.3">
      <c r="B18" s="520" t="s">
        <v>213</v>
      </c>
      <c r="C18" s="521"/>
      <c r="D18" s="217" t="s">
        <v>7</v>
      </c>
      <c r="E18" s="168">
        <f>B18/B19</f>
        <v>509.5</v>
      </c>
      <c r="F18" s="218"/>
      <c r="G18" s="20"/>
      <c r="H18" s="214"/>
      <c r="I18" s="214"/>
      <c r="J18" s="132"/>
      <c r="K18" s="132"/>
    </row>
    <row r="19" spans="2:11" ht="14.4" x14ac:dyDescent="0.3">
      <c r="B19" s="522">
        <v>100</v>
      </c>
      <c r="C19" s="522"/>
      <c r="D19" s="214"/>
      <c r="E19" s="214"/>
      <c r="F19" s="58"/>
      <c r="G19" s="20"/>
      <c r="H19" s="214"/>
      <c r="I19" s="214"/>
      <c r="J19" s="132"/>
      <c r="K19" s="132"/>
    </row>
    <row r="20" spans="2:11" ht="14.4" x14ac:dyDescent="0.3">
      <c r="B20" s="132"/>
      <c r="C20" s="132"/>
      <c r="D20" s="132"/>
      <c r="E20" s="132"/>
      <c r="F20" s="132"/>
      <c r="G20" s="50"/>
      <c r="H20" s="132"/>
      <c r="I20" s="132"/>
      <c r="J20" s="132"/>
      <c r="K20" s="132"/>
    </row>
    <row r="21" spans="2:11" ht="15" thickBot="1" x14ac:dyDescent="0.35">
      <c r="B21" s="15">
        <v>20</v>
      </c>
      <c r="C21" s="159" t="s">
        <v>37</v>
      </c>
      <c r="D21" s="217" t="s">
        <v>36</v>
      </c>
      <c r="E21" s="169">
        <f>E18</f>
        <v>509.5</v>
      </c>
      <c r="F21" s="217" t="s">
        <v>7</v>
      </c>
      <c r="G21" s="202">
        <f>E21*B21</f>
        <v>10190</v>
      </c>
      <c r="H21" s="214"/>
      <c r="I21" s="214" t="s">
        <v>214</v>
      </c>
      <c r="J21" s="132"/>
      <c r="K21" s="132"/>
    </row>
    <row r="22" spans="2:11" s="165" customFormat="1" ht="15" thickTop="1" x14ac:dyDescent="0.3">
      <c r="B22" s="161"/>
      <c r="C22" s="162"/>
      <c r="D22" s="161"/>
      <c r="E22" s="163"/>
      <c r="F22" s="161"/>
      <c r="G22" s="164"/>
      <c r="H22" s="153"/>
      <c r="I22" s="153"/>
      <c r="J22" s="153"/>
      <c r="K22" s="153"/>
    </row>
    <row r="23" spans="2:11" ht="14.4" x14ac:dyDescent="0.3">
      <c r="B23" s="40" t="s">
        <v>104</v>
      </c>
      <c r="C23" s="132"/>
      <c r="D23" s="132"/>
      <c r="E23" s="132"/>
      <c r="F23" s="132"/>
      <c r="G23" s="132"/>
      <c r="H23" s="132"/>
      <c r="I23" s="132"/>
      <c r="J23" s="132"/>
      <c r="K23" s="132"/>
    </row>
    <row r="24" spans="2:11" ht="14.4" x14ac:dyDescent="0.3">
      <c r="B24" s="468" t="s">
        <v>210</v>
      </c>
      <c r="C24" s="468"/>
      <c r="D24" s="468"/>
      <c r="E24" s="468"/>
      <c r="F24" s="468"/>
      <c r="G24" s="468"/>
      <c r="H24" s="468"/>
      <c r="I24" s="468"/>
      <c r="J24" s="468"/>
      <c r="K24" s="132"/>
    </row>
    <row r="25" spans="2:11" ht="14.4" x14ac:dyDescent="0.3">
      <c r="B25" s="468" t="s">
        <v>0</v>
      </c>
      <c r="C25" s="468"/>
      <c r="D25" s="468"/>
      <c r="E25" s="468"/>
      <c r="F25" s="468"/>
      <c r="G25" s="468"/>
      <c r="H25" s="468"/>
      <c r="I25" s="468"/>
      <c r="J25" s="468"/>
      <c r="K25" s="132"/>
    </row>
    <row r="26" spans="2:11" ht="14.4" x14ac:dyDescent="0.3">
      <c r="B26" s="468" t="s">
        <v>211</v>
      </c>
      <c r="C26" s="468"/>
      <c r="D26" s="468"/>
      <c r="E26" s="468"/>
      <c r="F26" s="468"/>
      <c r="G26" s="468"/>
      <c r="H26" s="468"/>
      <c r="I26" s="468"/>
      <c r="J26" s="468"/>
      <c r="K26" s="132"/>
    </row>
    <row r="27" spans="2:11" ht="14.4" x14ac:dyDescent="0.3">
      <c r="B27" s="466" t="s">
        <v>19</v>
      </c>
      <c r="C27" s="466"/>
      <c r="D27" s="466"/>
      <c r="E27" s="466"/>
      <c r="F27" s="466"/>
      <c r="G27" s="466"/>
      <c r="H27" s="33"/>
      <c r="I27" s="25"/>
      <c r="J27" s="25">
        <f>80*800</f>
        <v>64000</v>
      </c>
      <c r="K27" s="132"/>
    </row>
    <row r="28" spans="2:11" ht="14.4" x14ac:dyDescent="0.3">
      <c r="B28" s="466" t="s">
        <v>38</v>
      </c>
      <c r="C28" s="466"/>
      <c r="D28" s="466"/>
      <c r="E28" s="466"/>
      <c r="F28" s="466"/>
      <c r="G28" s="466"/>
      <c r="H28" s="33"/>
      <c r="I28" s="33"/>
      <c r="J28" s="33"/>
      <c r="K28" s="132"/>
    </row>
    <row r="29" spans="2:11" ht="14.4" x14ac:dyDescent="0.3">
      <c r="B29" s="125" t="s">
        <v>21</v>
      </c>
      <c r="C29" s="125"/>
      <c r="D29" s="125"/>
      <c r="E29" s="125"/>
      <c r="F29" s="125"/>
      <c r="G29" s="125"/>
      <c r="H29" s="33"/>
      <c r="I29" s="25">
        <v>22500</v>
      </c>
      <c r="J29" s="33"/>
      <c r="K29" s="132"/>
    </row>
    <row r="30" spans="2:11" ht="14.4" x14ac:dyDescent="0.3">
      <c r="B30" s="125" t="s">
        <v>22</v>
      </c>
      <c r="C30" s="125"/>
      <c r="D30" s="125"/>
      <c r="E30" s="125"/>
      <c r="F30" s="125"/>
      <c r="G30" s="125"/>
      <c r="H30" s="33"/>
      <c r="I30" s="34">
        <f>12750+7800+5250+2650</f>
        <v>28450</v>
      </c>
      <c r="J30" s="33"/>
      <c r="K30" s="132"/>
    </row>
    <row r="31" spans="2:11" ht="14.4" x14ac:dyDescent="0.3">
      <c r="B31" s="125" t="s">
        <v>23</v>
      </c>
      <c r="C31" s="125"/>
      <c r="D31" s="125"/>
      <c r="E31" s="125"/>
      <c r="F31" s="125"/>
      <c r="G31" s="125"/>
      <c r="H31" s="33"/>
      <c r="I31" s="25">
        <f>I29+I30</f>
        <v>50950</v>
      </c>
      <c r="J31" s="33"/>
      <c r="K31" s="132"/>
    </row>
    <row r="32" spans="2:11" ht="14.4" x14ac:dyDescent="0.3">
      <c r="B32" s="125" t="s">
        <v>26</v>
      </c>
      <c r="C32" s="125"/>
      <c r="D32" s="125"/>
      <c r="E32" s="125"/>
      <c r="F32" s="125"/>
      <c r="G32" s="125"/>
      <c r="H32" s="33"/>
      <c r="I32" s="34">
        <f>G21</f>
        <v>10190</v>
      </c>
      <c r="J32" s="33"/>
      <c r="K32" s="132"/>
    </row>
    <row r="33" spans="2:13" ht="14.4" x14ac:dyDescent="0.3">
      <c r="B33" s="125" t="s">
        <v>38</v>
      </c>
      <c r="C33" s="125"/>
      <c r="D33" s="125"/>
      <c r="E33" s="125"/>
      <c r="F33" s="125"/>
      <c r="G33" s="125"/>
      <c r="H33" s="33"/>
      <c r="I33" s="33"/>
      <c r="J33" s="34">
        <f>I31-I32</f>
        <v>40760</v>
      </c>
      <c r="K33" s="132"/>
    </row>
    <row r="34" spans="2:13" ht="14.4" x14ac:dyDescent="0.3">
      <c r="B34" s="466" t="s">
        <v>24</v>
      </c>
      <c r="C34" s="466"/>
      <c r="D34" s="466"/>
      <c r="E34" s="466"/>
      <c r="F34" s="466"/>
      <c r="G34" s="466"/>
      <c r="H34" s="30"/>
      <c r="I34" s="33"/>
      <c r="J34" s="139">
        <f>J27-J33</f>
        <v>23240</v>
      </c>
      <c r="K34" s="132"/>
    </row>
    <row r="35" spans="2:13" ht="14.4" x14ac:dyDescent="0.3">
      <c r="B35" s="467" t="s">
        <v>566</v>
      </c>
      <c r="C35" s="467"/>
      <c r="D35" s="467"/>
      <c r="E35" s="467"/>
      <c r="F35" s="467"/>
      <c r="G35" s="467"/>
      <c r="H35" s="30"/>
      <c r="I35" s="33"/>
      <c r="J35" s="34">
        <v>19950</v>
      </c>
      <c r="K35" s="132"/>
    </row>
    <row r="36" spans="2:13" ht="15" thickBot="1" x14ac:dyDescent="0.35">
      <c r="B36" s="466" t="s">
        <v>39</v>
      </c>
      <c r="C36" s="466"/>
      <c r="D36" s="466"/>
      <c r="E36" s="466"/>
      <c r="F36" s="466"/>
      <c r="G36" s="466"/>
      <c r="H36" s="30"/>
      <c r="I36" s="25"/>
      <c r="J36" s="28">
        <f>J34-J35</f>
        <v>3290</v>
      </c>
      <c r="K36" s="132"/>
    </row>
    <row r="37" spans="2:13" ht="15" thickTop="1" x14ac:dyDescent="0.3">
      <c r="B37" s="132"/>
      <c r="C37" s="132"/>
      <c r="D37" s="132"/>
      <c r="E37" s="132"/>
      <c r="F37" s="132"/>
      <c r="G37" s="132"/>
      <c r="H37" s="132"/>
      <c r="I37" s="132"/>
      <c r="J37" s="132"/>
      <c r="K37" s="132"/>
    </row>
    <row r="38" spans="2:13" ht="14.4" x14ac:dyDescent="0.3">
      <c r="B38" s="40" t="s">
        <v>212</v>
      </c>
      <c r="C38" s="132"/>
      <c r="D38" s="132"/>
      <c r="E38" s="132"/>
      <c r="F38" s="132"/>
      <c r="G38" s="132"/>
      <c r="H38" s="132"/>
      <c r="I38" s="132"/>
      <c r="J38" s="132"/>
      <c r="K38" s="132"/>
    </row>
    <row r="39" spans="2:13" ht="30" customHeight="1" x14ac:dyDescent="0.3">
      <c r="B39" s="523" t="s">
        <v>592</v>
      </c>
      <c r="C39" s="523"/>
      <c r="D39" s="523"/>
      <c r="E39" s="523"/>
      <c r="F39" s="523"/>
      <c r="G39" s="523"/>
      <c r="H39" s="523"/>
      <c r="I39" s="523"/>
      <c r="J39" s="523"/>
      <c r="K39" s="166"/>
      <c r="L39" s="167"/>
      <c r="M39" s="167"/>
    </row>
    <row r="40" spans="2:13" ht="14.4" x14ac:dyDescent="0.3">
      <c r="B40" s="132"/>
      <c r="C40" s="132"/>
      <c r="D40" s="132"/>
      <c r="E40" s="132"/>
      <c r="F40" s="132"/>
      <c r="G40" s="132"/>
      <c r="H40" s="132"/>
      <c r="I40" s="132"/>
      <c r="J40" s="132"/>
      <c r="K40" s="132"/>
    </row>
    <row r="41" spans="2:13" ht="14.4" x14ac:dyDescent="0.3">
      <c r="B41" s="132"/>
      <c r="C41" s="132"/>
      <c r="D41" s="132"/>
      <c r="E41" s="132"/>
      <c r="F41" s="132"/>
      <c r="G41" s="132"/>
      <c r="H41" s="132"/>
      <c r="I41" s="132"/>
      <c r="J41" s="132"/>
      <c r="K41" s="132"/>
    </row>
    <row r="42" spans="2:13" ht="14.4" x14ac:dyDescent="0.3">
      <c r="B42" s="132"/>
      <c r="C42" s="132"/>
      <c r="D42" s="132"/>
      <c r="E42" s="132"/>
      <c r="F42" s="132"/>
      <c r="G42" s="132"/>
      <c r="H42" s="132"/>
      <c r="I42" s="132"/>
      <c r="J42" s="132"/>
      <c r="K42" s="132"/>
    </row>
    <row r="43" spans="2:13" ht="14.4" x14ac:dyDescent="0.3">
      <c r="B43" s="132"/>
      <c r="C43" s="132"/>
      <c r="D43" s="132"/>
      <c r="E43" s="132"/>
      <c r="F43" s="132"/>
      <c r="G43" s="132"/>
      <c r="H43" s="132"/>
      <c r="I43" s="132"/>
      <c r="J43" s="132"/>
      <c r="K43" s="132"/>
    </row>
    <row r="44" spans="2:13" ht="14.4" x14ac:dyDescent="0.3">
      <c r="B44" s="132"/>
      <c r="C44" s="132"/>
      <c r="D44" s="132"/>
      <c r="E44" s="132"/>
      <c r="F44" s="132"/>
      <c r="G44" s="132"/>
      <c r="H44" s="132"/>
      <c r="I44" s="132"/>
      <c r="J44" s="132"/>
      <c r="K44" s="132"/>
    </row>
    <row r="45" spans="2:13" ht="14.4" x14ac:dyDescent="0.3">
      <c r="B45" s="132"/>
      <c r="C45" s="132"/>
      <c r="D45" s="132"/>
      <c r="E45" s="132"/>
      <c r="F45" s="132"/>
      <c r="G45" s="132"/>
      <c r="H45" s="132"/>
      <c r="I45" s="132"/>
      <c r="J45" s="132"/>
      <c r="K45" s="132"/>
    </row>
    <row r="46" spans="2:13" ht="14.4" x14ac:dyDescent="0.3">
      <c r="B46" s="132"/>
      <c r="C46" s="132"/>
      <c r="D46" s="132"/>
      <c r="E46" s="132"/>
      <c r="F46" s="132"/>
      <c r="G46" s="132"/>
      <c r="H46" s="132"/>
      <c r="I46" s="132"/>
      <c r="J46" s="132"/>
      <c r="K46" s="132"/>
    </row>
    <row r="47" spans="2:13" ht="14.4" x14ac:dyDescent="0.3">
      <c r="B47" s="132"/>
      <c r="C47" s="132"/>
      <c r="D47" s="132"/>
      <c r="E47" s="132"/>
      <c r="F47" s="132"/>
      <c r="G47" s="132"/>
      <c r="H47" s="132"/>
      <c r="I47" s="132"/>
      <c r="J47" s="132"/>
      <c r="K47" s="132"/>
    </row>
    <row r="48" spans="2:13" ht="14.4" x14ac:dyDescent="0.3">
      <c r="B48" s="132"/>
      <c r="C48" s="132"/>
      <c r="D48" s="132"/>
      <c r="E48" s="132"/>
      <c r="F48" s="132"/>
      <c r="G48" s="132"/>
      <c r="H48" s="132"/>
      <c r="I48" s="132"/>
      <c r="J48" s="132"/>
      <c r="K48" s="132"/>
    </row>
    <row r="49" spans="2:11" ht="14.4" x14ac:dyDescent="0.3">
      <c r="B49" s="132"/>
      <c r="C49" s="132"/>
      <c r="D49" s="132"/>
      <c r="E49" s="132"/>
      <c r="F49" s="132"/>
      <c r="G49" s="132"/>
      <c r="H49" s="132"/>
      <c r="I49" s="132"/>
      <c r="J49" s="132"/>
      <c r="K49" s="132"/>
    </row>
    <row r="50" spans="2:11" ht="14.4" x14ac:dyDescent="0.3">
      <c r="B50" s="132"/>
      <c r="C50" s="132"/>
      <c r="D50" s="132"/>
      <c r="E50" s="132"/>
      <c r="F50" s="132"/>
      <c r="G50" s="132"/>
      <c r="H50" s="132"/>
      <c r="I50" s="132"/>
      <c r="J50" s="132"/>
      <c r="K50" s="132"/>
    </row>
    <row r="51" spans="2:11" ht="14.4" x14ac:dyDescent="0.3">
      <c r="B51" s="132"/>
      <c r="C51" s="132"/>
      <c r="D51" s="132"/>
      <c r="E51" s="132"/>
      <c r="F51" s="132"/>
      <c r="G51" s="132"/>
      <c r="H51" s="132"/>
      <c r="I51" s="132"/>
      <c r="J51" s="132"/>
      <c r="K51" s="132"/>
    </row>
    <row r="52" spans="2:11" ht="14.4" x14ac:dyDescent="0.3">
      <c r="B52" s="132"/>
      <c r="C52" s="132"/>
      <c r="D52" s="132"/>
      <c r="E52" s="132"/>
      <c r="F52" s="132"/>
      <c r="G52" s="132"/>
      <c r="H52" s="132"/>
      <c r="I52" s="132"/>
      <c r="J52" s="132"/>
      <c r="K52" s="132"/>
    </row>
    <row r="53" spans="2:11" ht="14.4" x14ac:dyDescent="0.3">
      <c r="B53" s="132"/>
      <c r="C53" s="132"/>
      <c r="D53" s="132"/>
      <c r="E53" s="132"/>
      <c r="F53" s="132"/>
      <c r="G53" s="132"/>
      <c r="H53" s="132"/>
      <c r="I53" s="132"/>
      <c r="J53" s="132"/>
      <c r="K53" s="132"/>
    </row>
    <row r="54" spans="2:11" ht="14.4" x14ac:dyDescent="0.3">
      <c r="B54" s="132"/>
      <c r="C54" s="132"/>
      <c r="D54" s="132"/>
      <c r="E54" s="132"/>
      <c r="F54" s="132"/>
      <c r="G54" s="132"/>
      <c r="H54" s="132"/>
      <c r="I54" s="132"/>
      <c r="J54" s="132"/>
      <c r="K54" s="132"/>
    </row>
    <row r="55" spans="2:11" ht="14.4" x14ac:dyDescent="0.3">
      <c r="B55" s="132"/>
      <c r="C55" s="132"/>
      <c r="D55" s="132"/>
      <c r="E55" s="132"/>
      <c r="F55" s="132"/>
      <c r="G55" s="132"/>
      <c r="H55" s="132"/>
      <c r="I55" s="132"/>
      <c r="J55" s="132"/>
      <c r="K55" s="132"/>
    </row>
    <row r="56" spans="2:11" ht="14.4" x14ac:dyDescent="0.3">
      <c r="B56" s="132"/>
      <c r="C56" s="132"/>
      <c r="D56" s="132"/>
      <c r="E56" s="132"/>
      <c r="F56" s="132"/>
      <c r="G56" s="132"/>
      <c r="H56" s="132"/>
      <c r="I56" s="132"/>
      <c r="J56" s="132"/>
      <c r="K56" s="132"/>
    </row>
    <row r="57" spans="2:11" ht="14.4" x14ac:dyDescent="0.3">
      <c r="B57" s="132"/>
      <c r="C57" s="132"/>
      <c r="D57" s="132"/>
      <c r="E57" s="132"/>
      <c r="F57" s="132"/>
      <c r="G57" s="132"/>
      <c r="H57" s="132"/>
      <c r="I57" s="132"/>
      <c r="J57" s="132"/>
      <c r="K57" s="132"/>
    </row>
    <row r="58" spans="2:11" ht="14.4" x14ac:dyDescent="0.3">
      <c r="B58" s="132"/>
      <c r="C58" s="132"/>
      <c r="D58" s="132"/>
      <c r="E58" s="132"/>
      <c r="F58" s="132"/>
      <c r="G58" s="132"/>
      <c r="H58" s="132"/>
      <c r="I58" s="132"/>
      <c r="J58" s="132"/>
      <c r="K58" s="132"/>
    </row>
    <row r="59" spans="2:11" ht="14.4" x14ac:dyDescent="0.3">
      <c r="B59" s="132"/>
      <c r="C59" s="132"/>
      <c r="D59" s="132"/>
      <c r="E59" s="132"/>
      <c r="F59" s="132"/>
      <c r="G59" s="132"/>
      <c r="H59" s="132"/>
      <c r="I59" s="132"/>
      <c r="J59" s="132"/>
      <c r="K59" s="132"/>
    </row>
    <row r="60" spans="2:11" ht="14.4" x14ac:dyDescent="0.3">
      <c r="B60" s="132"/>
      <c r="C60" s="132"/>
      <c r="D60" s="132"/>
      <c r="E60" s="132"/>
      <c r="F60" s="132"/>
      <c r="G60" s="132"/>
      <c r="H60" s="132"/>
      <c r="I60" s="132"/>
      <c r="J60" s="132"/>
      <c r="K60" s="132"/>
    </row>
    <row r="61" spans="2:11" ht="14.4" x14ac:dyDescent="0.3">
      <c r="B61" s="132"/>
      <c r="C61" s="132"/>
      <c r="D61" s="132"/>
      <c r="E61" s="132"/>
      <c r="F61" s="132"/>
      <c r="G61" s="132"/>
      <c r="H61" s="132"/>
      <c r="I61" s="132"/>
      <c r="J61" s="132"/>
      <c r="K61" s="132"/>
    </row>
    <row r="62" spans="2:11" ht="14.4" x14ac:dyDescent="0.3">
      <c r="B62" s="132"/>
      <c r="C62" s="132"/>
      <c r="D62" s="132"/>
      <c r="E62" s="132"/>
      <c r="F62" s="132"/>
      <c r="G62" s="132"/>
      <c r="H62" s="132"/>
      <c r="I62" s="132"/>
      <c r="J62" s="132"/>
      <c r="K62" s="132"/>
    </row>
    <row r="63" spans="2:11" ht="14.4" x14ac:dyDescent="0.3">
      <c r="B63" s="132"/>
      <c r="C63" s="132"/>
      <c r="D63" s="132"/>
      <c r="E63" s="132"/>
      <c r="F63" s="132"/>
      <c r="G63" s="132"/>
      <c r="H63" s="132"/>
      <c r="I63" s="132"/>
      <c r="J63" s="132"/>
      <c r="K63" s="132"/>
    </row>
    <row r="64" spans="2:11" ht="14.4" x14ac:dyDescent="0.3">
      <c r="B64" s="132"/>
      <c r="C64" s="132"/>
      <c r="D64" s="132"/>
      <c r="E64" s="132"/>
      <c r="F64" s="132"/>
      <c r="G64" s="132"/>
      <c r="H64" s="132"/>
      <c r="I64" s="132"/>
      <c r="J64" s="132"/>
      <c r="K64" s="132"/>
    </row>
    <row r="65" spans="2:11" ht="14.4" x14ac:dyDescent="0.3">
      <c r="B65" s="132"/>
      <c r="C65" s="132"/>
      <c r="D65" s="132"/>
      <c r="E65" s="132"/>
      <c r="F65" s="132"/>
      <c r="G65" s="132"/>
      <c r="H65" s="132"/>
      <c r="I65" s="132"/>
      <c r="J65" s="132"/>
      <c r="K65" s="132"/>
    </row>
    <row r="66" spans="2:11" ht="14.4" x14ac:dyDescent="0.3">
      <c r="B66" s="132"/>
      <c r="C66" s="132"/>
      <c r="D66" s="132"/>
      <c r="E66" s="132"/>
      <c r="F66" s="132"/>
      <c r="G66" s="132"/>
      <c r="H66" s="132"/>
      <c r="I66" s="132"/>
      <c r="J66" s="132"/>
      <c r="K66" s="132"/>
    </row>
    <row r="67" spans="2:11" ht="14.4" x14ac:dyDescent="0.3">
      <c r="B67" s="132"/>
      <c r="C67" s="132"/>
      <c r="D67" s="132"/>
      <c r="E67" s="132"/>
      <c r="F67" s="132"/>
      <c r="G67" s="132"/>
      <c r="H67" s="132"/>
      <c r="I67" s="132"/>
      <c r="J67" s="132"/>
      <c r="K67" s="132"/>
    </row>
    <row r="68" spans="2:11" ht="14.4" x14ac:dyDescent="0.3">
      <c r="B68" s="132"/>
      <c r="C68" s="132"/>
      <c r="D68" s="132"/>
      <c r="E68" s="132"/>
      <c r="F68" s="132"/>
      <c r="G68" s="132"/>
      <c r="H68" s="132"/>
      <c r="I68" s="132"/>
      <c r="J68" s="132"/>
      <c r="K68" s="132"/>
    </row>
    <row r="69" spans="2:11" ht="14.4" x14ac:dyDescent="0.3">
      <c r="B69" s="132"/>
      <c r="C69" s="132"/>
      <c r="D69" s="132"/>
      <c r="E69" s="132"/>
      <c r="F69" s="132"/>
      <c r="G69" s="132"/>
      <c r="H69" s="132"/>
      <c r="I69" s="132"/>
      <c r="J69" s="132"/>
      <c r="K69" s="132"/>
    </row>
    <row r="70" spans="2:11" ht="14.4" x14ac:dyDescent="0.3">
      <c r="B70" s="132"/>
      <c r="C70" s="132"/>
      <c r="D70" s="132"/>
      <c r="E70" s="132"/>
      <c r="F70" s="132"/>
      <c r="G70" s="132"/>
      <c r="H70" s="132"/>
      <c r="I70" s="132"/>
      <c r="J70" s="132"/>
      <c r="K70" s="132"/>
    </row>
    <row r="71" spans="2:11" ht="14.4" x14ac:dyDescent="0.3">
      <c r="B71" s="132"/>
      <c r="C71" s="132"/>
      <c r="D71" s="132"/>
      <c r="E71" s="132"/>
      <c r="F71" s="132"/>
      <c r="G71" s="132"/>
      <c r="H71" s="132"/>
      <c r="I71" s="132"/>
      <c r="J71" s="132"/>
      <c r="K71" s="132"/>
    </row>
    <row r="72" spans="2:11" ht="14.4" x14ac:dyDescent="0.3">
      <c r="B72" s="132"/>
      <c r="C72" s="132"/>
      <c r="D72" s="132"/>
      <c r="E72" s="132"/>
      <c r="F72" s="132"/>
      <c r="G72" s="132"/>
      <c r="H72" s="132"/>
      <c r="I72" s="132"/>
      <c r="J72" s="132"/>
      <c r="K72" s="132"/>
    </row>
    <row r="73" spans="2:11" ht="14.4" x14ac:dyDescent="0.3">
      <c r="B73" s="132"/>
      <c r="C73" s="132"/>
      <c r="D73" s="132"/>
      <c r="E73" s="132"/>
      <c r="F73" s="132"/>
      <c r="G73" s="132"/>
      <c r="H73" s="132"/>
      <c r="I73" s="132"/>
      <c r="J73" s="132"/>
      <c r="K73" s="132"/>
    </row>
    <row r="74" spans="2:11" ht="14.4" x14ac:dyDescent="0.3">
      <c r="B74" s="132"/>
      <c r="C74" s="132"/>
      <c r="D74" s="132"/>
      <c r="E74" s="132"/>
      <c r="F74" s="132"/>
      <c r="G74" s="132"/>
      <c r="H74" s="132"/>
      <c r="I74" s="132"/>
      <c r="J74" s="132"/>
      <c r="K74" s="132"/>
    </row>
    <row r="75" spans="2:11" ht="14.4" x14ac:dyDescent="0.3">
      <c r="B75" s="132"/>
      <c r="C75" s="132"/>
      <c r="D75" s="132"/>
      <c r="E75" s="132"/>
      <c r="F75" s="132"/>
      <c r="G75" s="132"/>
      <c r="H75" s="132"/>
      <c r="I75" s="132"/>
      <c r="J75" s="132"/>
      <c r="K75" s="132"/>
    </row>
    <row r="76" spans="2:11" ht="14.4" x14ac:dyDescent="0.3">
      <c r="B76" s="132"/>
      <c r="C76" s="132"/>
      <c r="D76" s="132"/>
      <c r="E76" s="132"/>
      <c r="F76" s="132"/>
      <c r="G76" s="132"/>
      <c r="H76" s="132"/>
      <c r="I76" s="132"/>
      <c r="J76" s="132"/>
      <c r="K76" s="132"/>
    </row>
    <row r="77" spans="2:11" ht="14.4" x14ac:dyDescent="0.3">
      <c r="B77" s="132"/>
      <c r="C77" s="132"/>
      <c r="D77" s="132"/>
      <c r="E77" s="132"/>
      <c r="F77" s="132"/>
      <c r="G77" s="132"/>
      <c r="H77" s="132"/>
      <c r="I77" s="132"/>
      <c r="J77" s="132"/>
      <c r="K77" s="132"/>
    </row>
    <row r="78" spans="2:11" ht="14.4" x14ac:dyDescent="0.3">
      <c r="B78" s="132"/>
      <c r="C78" s="132"/>
      <c r="D78" s="132"/>
      <c r="E78" s="132"/>
      <c r="F78" s="132"/>
      <c r="G78" s="132"/>
      <c r="H78" s="132"/>
      <c r="I78" s="132"/>
      <c r="J78" s="132"/>
      <c r="K78" s="132"/>
    </row>
    <row r="79" spans="2:11" ht="14.4" x14ac:dyDescent="0.3">
      <c r="B79" s="132"/>
      <c r="C79" s="132"/>
      <c r="D79" s="132"/>
      <c r="E79" s="132"/>
      <c r="F79" s="132"/>
      <c r="G79" s="132"/>
      <c r="H79" s="132"/>
      <c r="I79" s="132"/>
      <c r="J79" s="132"/>
      <c r="K79" s="132"/>
    </row>
    <row r="80" spans="2:11" ht="14.4" x14ac:dyDescent="0.3">
      <c r="B80" s="132"/>
      <c r="C80" s="132"/>
      <c r="D80" s="132"/>
      <c r="E80" s="132"/>
      <c r="F80" s="132"/>
      <c r="G80" s="132"/>
      <c r="H80" s="132"/>
      <c r="I80" s="132"/>
      <c r="J80" s="132"/>
      <c r="K80" s="132"/>
    </row>
    <row r="81" spans="2:11" ht="14.4" x14ac:dyDescent="0.3">
      <c r="B81" s="132"/>
      <c r="C81" s="132"/>
      <c r="D81" s="132"/>
      <c r="E81" s="132"/>
      <c r="F81" s="132"/>
      <c r="G81" s="132"/>
      <c r="H81" s="132"/>
      <c r="I81" s="132"/>
      <c r="J81" s="132"/>
      <c r="K81" s="132"/>
    </row>
    <row r="82" spans="2:11" ht="14.4" x14ac:dyDescent="0.3">
      <c r="B82" s="132"/>
      <c r="C82" s="132"/>
      <c r="D82" s="132"/>
      <c r="E82" s="132"/>
      <c r="F82" s="132"/>
      <c r="G82" s="132"/>
      <c r="H82" s="132"/>
      <c r="I82" s="132"/>
      <c r="J82" s="132"/>
      <c r="K82" s="132"/>
    </row>
    <row r="83" spans="2:11" ht="14.4" x14ac:dyDescent="0.3">
      <c r="B83" s="132"/>
      <c r="C83" s="132"/>
      <c r="D83" s="132"/>
      <c r="E83" s="132"/>
      <c r="F83" s="132"/>
      <c r="G83" s="132"/>
      <c r="H83" s="132"/>
      <c r="I83" s="132"/>
      <c r="J83" s="132"/>
      <c r="K83" s="132"/>
    </row>
    <row r="84" spans="2:11" ht="14.4" x14ac:dyDescent="0.3">
      <c r="B84" s="132"/>
      <c r="C84" s="132"/>
      <c r="D84" s="132"/>
      <c r="E84" s="132"/>
      <c r="F84" s="132"/>
      <c r="G84" s="132"/>
      <c r="H84" s="132"/>
      <c r="I84" s="132"/>
      <c r="J84" s="132"/>
      <c r="K84" s="132"/>
    </row>
    <row r="85" spans="2:11" ht="14.4" x14ac:dyDescent="0.3">
      <c r="B85" s="132"/>
      <c r="C85" s="132"/>
      <c r="D85" s="132"/>
      <c r="E85" s="132"/>
      <c r="F85" s="132"/>
      <c r="G85" s="132"/>
      <c r="H85" s="132"/>
      <c r="I85" s="132"/>
      <c r="J85" s="132"/>
      <c r="K85" s="132"/>
    </row>
    <row r="86" spans="2:11" ht="14.4" x14ac:dyDescent="0.3">
      <c r="B86" s="132"/>
      <c r="C86" s="132"/>
      <c r="D86" s="132"/>
      <c r="E86" s="132"/>
      <c r="F86" s="132"/>
      <c r="G86" s="132"/>
      <c r="H86" s="132"/>
      <c r="I86" s="132"/>
      <c r="J86" s="132"/>
      <c r="K86" s="132"/>
    </row>
    <row r="87" spans="2:11" ht="14.4" x14ac:dyDescent="0.3">
      <c r="B87" s="132"/>
      <c r="C87" s="132"/>
      <c r="D87" s="132"/>
      <c r="E87" s="132"/>
      <c r="F87" s="132"/>
      <c r="G87" s="132"/>
      <c r="H87" s="132"/>
      <c r="I87" s="132"/>
      <c r="J87" s="132"/>
      <c r="K87" s="132"/>
    </row>
    <row r="88" spans="2:11" ht="14.4" x14ac:dyDescent="0.3">
      <c r="B88" s="132"/>
      <c r="C88" s="132"/>
      <c r="D88" s="132"/>
      <c r="E88" s="132"/>
      <c r="F88" s="132"/>
      <c r="G88" s="132"/>
      <c r="H88" s="132"/>
      <c r="I88" s="132"/>
      <c r="J88" s="132"/>
      <c r="K88" s="132"/>
    </row>
    <row r="89" spans="2:11" ht="14.4" x14ac:dyDescent="0.3">
      <c r="B89" s="132"/>
      <c r="C89" s="132"/>
      <c r="D89" s="132"/>
      <c r="E89" s="132"/>
      <c r="F89" s="132"/>
      <c r="G89" s="132"/>
      <c r="H89" s="132"/>
      <c r="I89" s="132"/>
      <c r="J89" s="132"/>
      <c r="K89" s="132"/>
    </row>
    <row r="90" spans="2:11" ht="14.4" x14ac:dyDescent="0.3">
      <c r="B90" s="132"/>
      <c r="C90" s="132"/>
      <c r="D90" s="132"/>
      <c r="E90" s="132"/>
      <c r="F90" s="132"/>
      <c r="G90" s="132"/>
      <c r="H90" s="132"/>
      <c r="I90" s="132"/>
      <c r="J90" s="132"/>
      <c r="K90" s="132"/>
    </row>
    <row r="91" spans="2:11" ht="14.4" x14ac:dyDescent="0.3">
      <c r="B91" s="132"/>
      <c r="C91" s="132"/>
      <c r="D91" s="132"/>
      <c r="E91" s="132"/>
      <c r="F91" s="132"/>
      <c r="G91" s="132"/>
      <c r="H91" s="132"/>
      <c r="I91" s="132"/>
      <c r="J91" s="132"/>
      <c r="K91" s="132"/>
    </row>
    <row r="92" spans="2:11" ht="14.4" x14ac:dyDescent="0.3">
      <c r="B92" s="132"/>
      <c r="C92" s="132"/>
      <c r="D92" s="132"/>
      <c r="E92" s="132"/>
      <c r="F92" s="132"/>
      <c r="G92" s="132"/>
      <c r="H92" s="132"/>
      <c r="I92" s="132"/>
      <c r="J92" s="132"/>
      <c r="K92" s="132"/>
    </row>
    <row r="93" spans="2:11" ht="14.4" x14ac:dyDescent="0.3">
      <c r="B93" s="132"/>
      <c r="C93" s="132"/>
      <c r="D93" s="132"/>
      <c r="E93" s="132"/>
      <c r="F93" s="132"/>
      <c r="G93" s="132"/>
      <c r="H93" s="132"/>
      <c r="I93" s="132"/>
      <c r="J93" s="132"/>
      <c r="K93" s="132"/>
    </row>
    <row r="94" spans="2:11" ht="14.4" x14ac:dyDescent="0.3">
      <c r="B94" s="132"/>
      <c r="C94" s="132"/>
      <c r="D94" s="132"/>
      <c r="E94" s="132"/>
      <c r="F94" s="132"/>
      <c r="G94" s="132"/>
      <c r="H94" s="132"/>
      <c r="I94" s="132"/>
      <c r="J94" s="132"/>
      <c r="K94" s="132"/>
    </row>
    <row r="95" spans="2:11" ht="14.4" x14ac:dyDescent="0.3">
      <c r="B95" s="132"/>
      <c r="C95" s="132"/>
      <c r="D95" s="132"/>
      <c r="E95" s="132"/>
      <c r="F95" s="132"/>
      <c r="G95" s="132"/>
      <c r="H95" s="132"/>
      <c r="I95" s="132"/>
      <c r="J95" s="132"/>
      <c r="K95" s="132"/>
    </row>
    <row r="96" spans="2:11" ht="14.4" x14ac:dyDescent="0.3">
      <c r="B96" s="132"/>
      <c r="C96" s="132"/>
      <c r="D96" s="132"/>
      <c r="E96" s="132"/>
      <c r="F96" s="132"/>
      <c r="G96" s="132"/>
      <c r="H96" s="132"/>
      <c r="I96" s="132"/>
      <c r="J96" s="132"/>
      <c r="K96" s="132"/>
    </row>
    <row r="97" spans="2:11" ht="14.4" x14ac:dyDescent="0.3">
      <c r="B97" s="132"/>
      <c r="C97" s="132"/>
      <c r="D97" s="132"/>
      <c r="E97" s="132"/>
      <c r="F97" s="132"/>
      <c r="G97" s="132"/>
      <c r="H97" s="132"/>
      <c r="I97" s="132"/>
      <c r="J97" s="132"/>
      <c r="K97" s="132"/>
    </row>
    <row r="98" spans="2:11" ht="14.4" x14ac:dyDescent="0.3">
      <c r="B98" s="132"/>
      <c r="C98" s="132"/>
      <c r="D98" s="132"/>
      <c r="E98" s="132"/>
      <c r="F98" s="132"/>
      <c r="G98" s="132"/>
      <c r="H98" s="132"/>
      <c r="I98" s="132"/>
      <c r="J98" s="132"/>
      <c r="K98" s="132"/>
    </row>
    <row r="99" spans="2:11" ht="14.4" x14ac:dyDescent="0.3">
      <c r="B99" s="132"/>
      <c r="C99" s="132"/>
      <c r="D99" s="132"/>
      <c r="E99" s="132"/>
      <c r="F99" s="132"/>
      <c r="G99" s="132"/>
      <c r="H99" s="132"/>
      <c r="I99" s="132"/>
      <c r="J99" s="132"/>
      <c r="K99" s="132"/>
    </row>
    <row r="100" spans="2:11" ht="14.4" x14ac:dyDescent="0.3">
      <c r="B100" s="132"/>
      <c r="C100" s="132"/>
      <c r="D100" s="132"/>
      <c r="E100" s="132"/>
      <c r="F100" s="132"/>
      <c r="G100" s="132"/>
      <c r="H100" s="132"/>
      <c r="I100" s="132"/>
      <c r="J100" s="132"/>
      <c r="K100" s="132"/>
    </row>
    <row r="101" spans="2:11" ht="14.4" x14ac:dyDescent="0.3">
      <c r="B101" s="132"/>
      <c r="C101" s="132"/>
      <c r="D101" s="132"/>
      <c r="E101" s="132"/>
      <c r="F101" s="132"/>
      <c r="G101" s="132"/>
      <c r="H101" s="132"/>
      <c r="I101" s="132"/>
      <c r="J101" s="132"/>
      <c r="K101" s="132"/>
    </row>
    <row r="102" spans="2:11" ht="14.4" x14ac:dyDescent="0.3">
      <c r="B102" s="132"/>
      <c r="C102" s="132"/>
      <c r="D102" s="132"/>
      <c r="E102" s="132"/>
      <c r="F102" s="132"/>
      <c r="G102" s="132"/>
      <c r="H102" s="132"/>
      <c r="I102" s="132"/>
      <c r="J102" s="132"/>
      <c r="K102" s="132"/>
    </row>
    <row r="103" spans="2:11" ht="14.4" x14ac:dyDescent="0.3">
      <c r="B103" s="132"/>
      <c r="C103" s="132"/>
      <c r="D103" s="132"/>
      <c r="E103" s="132"/>
      <c r="F103" s="132"/>
      <c r="G103" s="132"/>
      <c r="H103" s="132"/>
      <c r="I103" s="132"/>
      <c r="J103" s="132"/>
      <c r="K103" s="132"/>
    </row>
    <row r="104" spans="2:11" ht="14.4" x14ac:dyDescent="0.3">
      <c r="B104" s="132"/>
      <c r="C104" s="132"/>
      <c r="D104" s="132"/>
      <c r="E104" s="132"/>
      <c r="F104" s="132"/>
      <c r="G104" s="132"/>
      <c r="H104" s="132"/>
      <c r="I104" s="132"/>
      <c r="J104" s="132"/>
      <c r="K104" s="132"/>
    </row>
    <row r="105" spans="2:11" ht="14.4" x14ac:dyDescent="0.3">
      <c r="B105" s="132"/>
      <c r="C105" s="132"/>
      <c r="D105" s="132"/>
      <c r="E105" s="132"/>
      <c r="F105" s="132"/>
      <c r="G105" s="132"/>
      <c r="H105" s="132"/>
      <c r="I105" s="132"/>
      <c r="J105" s="132"/>
      <c r="K105" s="132"/>
    </row>
    <row r="106" spans="2:11" ht="14.4" x14ac:dyDescent="0.3">
      <c r="B106" s="132"/>
      <c r="C106" s="132"/>
      <c r="D106" s="132"/>
      <c r="E106" s="132"/>
      <c r="F106" s="132"/>
      <c r="G106" s="132"/>
      <c r="H106" s="132"/>
      <c r="I106" s="132"/>
      <c r="J106" s="132"/>
      <c r="K106" s="132"/>
    </row>
    <row r="107" spans="2:11" ht="14.4" x14ac:dyDescent="0.3">
      <c r="B107" s="132"/>
      <c r="C107" s="132"/>
      <c r="D107" s="132"/>
      <c r="E107" s="132"/>
      <c r="F107" s="132"/>
      <c r="G107" s="132"/>
      <c r="H107" s="132"/>
      <c r="I107" s="132"/>
      <c r="J107" s="132"/>
      <c r="K107" s="132"/>
    </row>
    <row r="108" spans="2:11" ht="14.4" x14ac:dyDescent="0.3">
      <c r="B108" s="132"/>
      <c r="C108" s="132"/>
      <c r="D108" s="132"/>
      <c r="E108" s="132"/>
      <c r="F108" s="132"/>
      <c r="G108" s="132"/>
      <c r="H108" s="132"/>
      <c r="I108" s="132"/>
      <c r="J108" s="132"/>
      <c r="K108" s="132"/>
    </row>
    <row r="109" spans="2:11" ht="14.4" x14ac:dyDescent="0.3">
      <c r="B109" s="132"/>
      <c r="C109" s="132"/>
      <c r="D109" s="132"/>
      <c r="E109" s="132"/>
      <c r="F109" s="132"/>
      <c r="G109" s="132"/>
      <c r="H109" s="132"/>
      <c r="I109" s="132"/>
      <c r="J109" s="132"/>
      <c r="K109" s="132"/>
    </row>
  </sheetData>
  <mergeCells count="13">
    <mergeCell ref="B39:J39"/>
    <mergeCell ref="B1:J1"/>
    <mergeCell ref="B18:C18"/>
    <mergeCell ref="B19:C19"/>
    <mergeCell ref="B24:J24"/>
    <mergeCell ref="B25:J25"/>
    <mergeCell ref="B26:J26"/>
    <mergeCell ref="B27:G27"/>
    <mergeCell ref="B28:G28"/>
    <mergeCell ref="B34:G34"/>
    <mergeCell ref="B35:G35"/>
    <mergeCell ref="B36:G36"/>
    <mergeCell ref="E2:G2"/>
  </mergeCells>
  <pageMargins left="0.7" right="0.7" top="0.75" bottom="0.75" header="0.3" footer="0.3"/>
  <pageSetup paperSize="120" scale="90" fitToHeight="0" orientation="portrait" horizontalDpi="1200" verticalDpi="1200" r:id="rId1"/>
  <headerFooter>
    <oddFooter>&amp;LReproduction interdite © TC Média Livres Inc.  &amp;RComptabilité 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274"/>
  <sheetViews>
    <sheetView showGridLines="0" zoomScaleNormal="100" workbookViewId="0">
      <selection activeCell="G16" sqref="G16"/>
    </sheetView>
  </sheetViews>
  <sheetFormatPr baseColWidth="10" defaultRowHeight="13.2" x14ac:dyDescent="0.25"/>
  <cols>
    <col min="1" max="1" width="0.88671875" customWidth="1"/>
    <col min="2" max="8" width="15.6640625" customWidth="1"/>
    <col min="9" max="9" width="2.6640625" customWidth="1"/>
    <col min="10" max="13" width="15.6640625" customWidth="1"/>
  </cols>
  <sheetData>
    <row r="1" spans="2:11" ht="15.6" x14ac:dyDescent="0.3">
      <c r="B1" s="519" t="s">
        <v>15</v>
      </c>
      <c r="C1" s="519"/>
      <c r="D1" s="519"/>
      <c r="E1" s="519"/>
      <c r="F1" s="519"/>
      <c r="G1" s="519"/>
      <c r="H1" s="519"/>
      <c r="I1" s="133"/>
      <c r="J1" s="133"/>
      <c r="K1" s="132"/>
    </row>
    <row r="2" spans="2:11" ht="15.6" x14ac:dyDescent="0.3">
      <c r="B2" s="2" t="s">
        <v>215</v>
      </c>
      <c r="C2" s="465" t="s">
        <v>217</v>
      </c>
      <c r="D2" s="465"/>
      <c r="E2" s="132"/>
      <c r="F2" s="132"/>
      <c r="G2" s="132"/>
      <c r="H2" s="132"/>
      <c r="I2" s="132"/>
      <c r="J2" s="132"/>
      <c r="K2" s="132"/>
    </row>
    <row r="3" spans="2:11" ht="15.6" x14ac:dyDescent="0.3">
      <c r="B3" s="2"/>
      <c r="C3" s="132"/>
      <c r="D3" s="132"/>
      <c r="E3" s="132"/>
      <c r="F3" s="132"/>
      <c r="G3" s="132"/>
      <c r="H3" s="132"/>
      <c r="I3" s="132"/>
      <c r="J3" s="132"/>
      <c r="K3" s="132"/>
    </row>
    <row r="4" spans="2:11" ht="14.4" x14ac:dyDescent="0.3">
      <c r="B4" s="40" t="s">
        <v>216</v>
      </c>
      <c r="C4" s="132"/>
      <c r="D4" s="132"/>
      <c r="E4" s="132"/>
      <c r="F4" s="132"/>
      <c r="G4" s="132"/>
      <c r="H4" s="132"/>
      <c r="I4" s="132"/>
      <c r="J4" s="132"/>
      <c r="K4" s="132"/>
    </row>
    <row r="5" spans="2:11" ht="14.4" x14ac:dyDescent="0.3">
      <c r="B5" s="123" t="s">
        <v>3</v>
      </c>
      <c r="C5" s="461" t="s">
        <v>40</v>
      </c>
      <c r="D5" s="461"/>
      <c r="E5" s="123" t="s">
        <v>41</v>
      </c>
      <c r="F5" s="123" t="s">
        <v>42</v>
      </c>
      <c r="G5" s="123" t="s">
        <v>43</v>
      </c>
      <c r="H5" s="132"/>
      <c r="I5" s="132"/>
      <c r="J5" s="132"/>
      <c r="K5" s="132"/>
    </row>
    <row r="6" spans="2:11" ht="14.4" x14ac:dyDescent="0.3">
      <c r="B6" s="228" t="s">
        <v>6</v>
      </c>
      <c r="C6" s="122"/>
      <c r="D6" s="122"/>
      <c r="E6" s="122"/>
      <c r="F6" s="122"/>
      <c r="G6" s="122"/>
      <c r="H6" s="132"/>
      <c r="I6" s="132"/>
      <c r="J6" s="132"/>
      <c r="K6" s="132"/>
    </row>
    <row r="7" spans="2:11" ht="14.4" x14ac:dyDescent="0.3">
      <c r="B7" s="8" t="s">
        <v>44</v>
      </c>
      <c r="C7" s="460" t="s">
        <v>45</v>
      </c>
      <c r="D7" s="460"/>
      <c r="E7" s="15">
        <v>28</v>
      </c>
      <c r="F7" s="16">
        <v>1250</v>
      </c>
      <c r="G7" s="16">
        <f>E7*F7</f>
        <v>35000</v>
      </c>
      <c r="H7" s="132"/>
      <c r="I7" s="132"/>
      <c r="J7" s="132"/>
      <c r="K7" s="132"/>
    </row>
    <row r="8" spans="2:11" ht="14.4" x14ac:dyDescent="0.3">
      <c r="B8" s="122"/>
      <c r="C8" s="460" t="s">
        <v>46</v>
      </c>
      <c r="D8" s="460"/>
      <c r="E8" s="15">
        <v>50</v>
      </c>
      <c r="F8" s="16">
        <v>1300</v>
      </c>
      <c r="G8" s="16">
        <f t="shared" ref="G8:G11" si="0">E8*F8</f>
        <v>65000</v>
      </c>
      <c r="H8" s="132"/>
      <c r="I8" s="132"/>
      <c r="J8" s="132"/>
      <c r="K8" s="132"/>
    </row>
    <row r="9" spans="2:11" ht="14.4" x14ac:dyDescent="0.3">
      <c r="B9" s="122"/>
      <c r="C9" s="460"/>
      <c r="D9" s="460"/>
      <c r="E9" s="15">
        <v>125</v>
      </c>
      <c r="F9" s="16">
        <v>1350</v>
      </c>
      <c r="G9" s="16">
        <f t="shared" si="0"/>
        <v>168750</v>
      </c>
      <c r="H9" s="132"/>
      <c r="I9" s="132"/>
      <c r="J9" s="132"/>
      <c r="K9" s="132"/>
    </row>
    <row r="10" spans="2:11" ht="14.4" x14ac:dyDescent="0.3">
      <c r="B10" s="122"/>
      <c r="C10" s="460"/>
      <c r="D10" s="460"/>
      <c r="E10" s="15">
        <v>102</v>
      </c>
      <c r="F10" s="16">
        <v>1375</v>
      </c>
      <c r="G10" s="16">
        <f t="shared" si="0"/>
        <v>140250</v>
      </c>
      <c r="H10" s="132"/>
      <c r="I10" s="132"/>
      <c r="J10" s="132"/>
      <c r="K10" s="132"/>
    </row>
    <row r="11" spans="2:11" ht="14.4" x14ac:dyDescent="0.3">
      <c r="B11" s="122"/>
      <c r="C11" s="460"/>
      <c r="D11" s="460"/>
      <c r="E11" s="41">
        <v>27</v>
      </c>
      <c r="F11" s="16">
        <v>1400</v>
      </c>
      <c r="G11" s="16">
        <f t="shared" si="0"/>
        <v>37800</v>
      </c>
      <c r="H11" s="132"/>
      <c r="I11" s="132"/>
      <c r="J11" s="132"/>
      <c r="K11" s="132"/>
    </row>
    <row r="12" spans="2:11" ht="15" thickBot="1" x14ac:dyDescent="0.35">
      <c r="B12" s="122"/>
      <c r="C12" s="460" t="s">
        <v>47</v>
      </c>
      <c r="D12" s="460"/>
      <c r="E12" s="15">
        <f>SUM(E7:E11)</f>
        <v>332</v>
      </c>
      <c r="F12" s="17"/>
      <c r="G12" s="19">
        <f>SUM(G7:G11)</f>
        <v>446800</v>
      </c>
      <c r="H12" s="132"/>
      <c r="I12" s="132"/>
      <c r="J12" s="132"/>
      <c r="K12" s="132"/>
    </row>
    <row r="13" spans="2:11" ht="15" thickTop="1" x14ac:dyDescent="0.3">
      <c r="B13" s="122"/>
      <c r="C13" s="460" t="s">
        <v>48</v>
      </c>
      <c r="D13" s="460"/>
      <c r="E13" s="241">
        <v>-300</v>
      </c>
      <c r="F13" s="17"/>
      <c r="G13" s="17"/>
      <c r="H13" s="132"/>
      <c r="I13" s="132"/>
      <c r="J13" s="132"/>
      <c r="K13" s="132"/>
    </row>
    <row r="14" spans="2:11" ht="14.4" x14ac:dyDescent="0.3">
      <c r="B14" s="228" t="s">
        <v>14</v>
      </c>
      <c r="C14" s="460"/>
      <c r="D14" s="460"/>
      <c r="E14" s="122"/>
      <c r="F14" s="17"/>
      <c r="G14" s="17"/>
      <c r="H14" s="132"/>
      <c r="I14" s="132"/>
      <c r="J14" s="132"/>
      <c r="K14" s="132"/>
    </row>
    <row r="15" spans="2:11" ht="15" thickBot="1" x14ac:dyDescent="0.35">
      <c r="B15" s="8" t="s">
        <v>49</v>
      </c>
      <c r="C15" s="460" t="s">
        <v>50</v>
      </c>
      <c r="D15" s="460"/>
      <c r="E15" s="242">
        <f>E12+E13</f>
        <v>32</v>
      </c>
      <c r="F15" s="17"/>
      <c r="G15" s="17"/>
      <c r="H15" s="132"/>
      <c r="I15" s="132"/>
      <c r="J15" s="132"/>
      <c r="K15" s="132"/>
    </row>
    <row r="16" spans="2:11" ht="15" thickTop="1" x14ac:dyDescent="0.3">
      <c r="B16" s="132"/>
      <c r="C16" s="525"/>
      <c r="D16" s="525"/>
      <c r="E16" s="132"/>
      <c r="F16" s="132"/>
      <c r="G16" s="132"/>
      <c r="H16" s="132"/>
      <c r="I16" s="132"/>
      <c r="J16" s="132"/>
      <c r="K16" s="132"/>
    </row>
    <row r="17" spans="2:11" ht="14.4" x14ac:dyDescent="0.3">
      <c r="B17" s="40" t="s">
        <v>593</v>
      </c>
      <c r="C17" s="132"/>
      <c r="D17" s="132"/>
      <c r="E17" s="132"/>
      <c r="F17" s="132"/>
      <c r="G17" s="132"/>
      <c r="H17" s="132"/>
      <c r="I17" s="132"/>
      <c r="J17" s="132"/>
      <c r="K17" s="132"/>
    </row>
    <row r="18" spans="2:11" ht="14.4" x14ac:dyDescent="0.3">
      <c r="B18" s="15">
        <f>E11</f>
        <v>27</v>
      </c>
      <c r="C18" s="15" t="s">
        <v>37</v>
      </c>
      <c r="D18" s="15" t="s">
        <v>680</v>
      </c>
      <c r="E18" s="16">
        <f>F11</f>
        <v>1400</v>
      </c>
      <c r="F18" s="15" t="s">
        <v>7</v>
      </c>
      <c r="G18" s="16">
        <f>B18*E18</f>
        <v>37800</v>
      </c>
      <c r="H18" s="132"/>
      <c r="I18" s="132"/>
      <c r="J18" s="132"/>
      <c r="K18" s="132"/>
    </row>
    <row r="19" spans="2:11" ht="14.4" x14ac:dyDescent="0.3">
      <c r="B19" s="41">
        <v>5</v>
      </c>
      <c r="C19" s="41" t="s">
        <v>37</v>
      </c>
      <c r="D19" s="15" t="s">
        <v>680</v>
      </c>
      <c r="E19" s="16">
        <f>F10</f>
        <v>1375</v>
      </c>
      <c r="F19" s="15" t="s">
        <v>7</v>
      </c>
      <c r="G19" s="16">
        <f>B19*E19</f>
        <v>6875</v>
      </c>
      <c r="H19" s="132"/>
      <c r="I19" s="132"/>
      <c r="J19" s="132"/>
      <c r="K19" s="132"/>
    </row>
    <row r="20" spans="2:11" ht="15" thickBot="1" x14ac:dyDescent="0.35">
      <c r="B20" s="15">
        <f>SUM(B17:B19)</f>
        <v>32</v>
      </c>
      <c r="C20" s="15" t="s">
        <v>37</v>
      </c>
      <c r="D20" s="122"/>
      <c r="E20" s="122"/>
      <c r="F20" s="122"/>
      <c r="G20" s="19">
        <f>SUM(G18:G19)</f>
        <v>44675</v>
      </c>
      <c r="H20" s="132"/>
      <c r="I20" s="132"/>
      <c r="J20" s="132"/>
      <c r="K20" s="132"/>
    </row>
    <row r="21" spans="2:11" ht="15" thickTop="1" x14ac:dyDescent="0.3">
      <c r="B21" s="132"/>
      <c r="C21" s="132"/>
      <c r="D21" s="132"/>
      <c r="E21" s="132"/>
      <c r="F21" s="132"/>
      <c r="G21" s="132"/>
      <c r="H21" s="132"/>
      <c r="I21" s="132"/>
      <c r="J21" s="132"/>
      <c r="K21" s="132"/>
    </row>
    <row r="22" spans="2:11" ht="14.4" x14ac:dyDescent="0.3">
      <c r="B22" s="40" t="s">
        <v>218</v>
      </c>
      <c r="C22" s="132"/>
      <c r="D22" s="132"/>
      <c r="E22" s="132"/>
      <c r="F22" s="132"/>
      <c r="G22" s="132"/>
      <c r="H22" s="132"/>
      <c r="I22" s="132"/>
      <c r="J22" s="132"/>
      <c r="K22" s="132"/>
    </row>
    <row r="23" spans="2:11" ht="14.4" x14ac:dyDescent="0.3">
      <c r="B23" s="226" t="s">
        <v>594</v>
      </c>
      <c r="C23" s="226"/>
      <c r="D23" s="226"/>
      <c r="E23" s="226"/>
      <c r="F23" s="226"/>
      <c r="G23" s="226"/>
      <c r="H23" s="132"/>
      <c r="I23" s="132"/>
      <c r="J23" s="132"/>
      <c r="K23" s="132"/>
    </row>
    <row r="24" spans="2:11" ht="14.4" x14ac:dyDescent="0.3">
      <c r="B24" s="520">
        <f>G12</f>
        <v>446800</v>
      </c>
      <c r="C24" s="521"/>
      <c r="D24" s="526" t="s">
        <v>7</v>
      </c>
      <c r="E24" s="524">
        <f>B24/B25</f>
        <v>1345.7831325301204</v>
      </c>
      <c r="F24" s="59"/>
      <c r="G24" s="20"/>
      <c r="H24" s="132"/>
      <c r="I24" s="132"/>
      <c r="J24" s="132"/>
      <c r="K24" s="132"/>
    </row>
    <row r="25" spans="2:11" ht="14.4" x14ac:dyDescent="0.3">
      <c r="B25" s="522">
        <f>E12</f>
        <v>332</v>
      </c>
      <c r="C25" s="522"/>
      <c r="D25" s="526"/>
      <c r="E25" s="524"/>
      <c r="F25" s="58"/>
      <c r="G25" s="20"/>
      <c r="H25" s="132"/>
      <c r="I25" s="132"/>
      <c r="J25" s="132"/>
      <c r="K25" s="132"/>
    </row>
    <row r="26" spans="2:11" ht="14.4" x14ac:dyDescent="0.3">
      <c r="B26" s="132"/>
      <c r="C26" s="132"/>
      <c r="D26" s="132"/>
      <c r="E26" s="132"/>
      <c r="F26" s="132"/>
      <c r="G26" s="50"/>
      <c r="H26" s="132"/>
      <c r="I26" s="132"/>
      <c r="J26" s="132"/>
      <c r="K26" s="132"/>
    </row>
    <row r="27" spans="2:11" ht="15" thickBot="1" x14ac:dyDescent="0.35">
      <c r="B27" s="15">
        <f>E15</f>
        <v>32</v>
      </c>
      <c r="C27" s="228" t="s">
        <v>37</v>
      </c>
      <c r="D27" s="15" t="s">
        <v>680</v>
      </c>
      <c r="E27" s="168">
        <f>E24</f>
        <v>1345.7831325301204</v>
      </c>
      <c r="F27" s="15" t="s">
        <v>7</v>
      </c>
      <c r="G27" s="244">
        <f>B27*E27</f>
        <v>43065.060240963852</v>
      </c>
      <c r="H27" s="132"/>
      <c r="I27" s="132" t="s">
        <v>214</v>
      </c>
      <c r="J27" s="132"/>
      <c r="K27" s="132"/>
    </row>
    <row r="28" spans="2:11" ht="15" thickTop="1" x14ac:dyDescent="0.3">
      <c r="B28" s="132"/>
      <c r="C28" s="132"/>
      <c r="D28" s="132"/>
      <c r="E28" s="132"/>
      <c r="F28" s="132"/>
      <c r="G28" s="132"/>
      <c r="H28" s="132"/>
      <c r="I28" s="132"/>
      <c r="J28" s="132"/>
      <c r="K28" s="132"/>
    </row>
    <row r="29" spans="2:11" ht="14.4" x14ac:dyDescent="0.3">
      <c r="B29" s="40" t="s">
        <v>595</v>
      </c>
      <c r="C29" s="132"/>
      <c r="D29" s="132"/>
      <c r="E29" s="132"/>
      <c r="F29" s="132"/>
      <c r="G29" s="132"/>
      <c r="H29" s="132"/>
      <c r="I29" s="132"/>
      <c r="J29" s="132"/>
      <c r="K29" s="132"/>
    </row>
    <row r="30" spans="2:11" ht="14.4" x14ac:dyDescent="0.3">
      <c r="B30" s="468" t="s">
        <v>217</v>
      </c>
      <c r="C30" s="468"/>
      <c r="D30" s="468"/>
      <c r="E30" s="468"/>
      <c r="F30" s="468"/>
      <c r="G30" s="468"/>
      <c r="H30" s="132"/>
      <c r="I30" s="132"/>
      <c r="J30" s="132"/>
      <c r="K30" s="132"/>
    </row>
    <row r="31" spans="2:11" ht="14.4" x14ac:dyDescent="0.3">
      <c r="B31" s="468" t="s">
        <v>219</v>
      </c>
      <c r="C31" s="468"/>
      <c r="D31" s="468"/>
      <c r="E31" s="468"/>
      <c r="F31" s="468"/>
      <c r="G31" s="468"/>
      <c r="H31" s="132"/>
      <c r="I31" s="132"/>
      <c r="J31" s="132"/>
      <c r="K31" s="132"/>
    </row>
    <row r="32" spans="2:11" ht="14.4" x14ac:dyDescent="0.3">
      <c r="B32" s="468" t="s">
        <v>598</v>
      </c>
      <c r="C32" s="468"/>
      <c r="D32" s="468"/>
      <c r="E32" s="468"/>
      <c r="F32" s="468"/>
      <c r="G32" s="468"/>
      <c r="H32" s="132"/>
      <c r="I32" s="132"/>
      <c r="J32" s="132"/>
      <c r="K32" s="132"/>
    </row>
    <row r="33" spans="2:11" ht="14.4" x14ac:dyDescent="0.3">
      <c r="B33" s="466" t="s">
        <v>19</v>
      </c>
      <c r="C33" s="466"/>
      <c r="D33" s="466"/>
      <c r="E33" s="466"/>
      <c r="F33" s="25"/>
      <c r="G33" s="25">
        <v>750000</v>
      </c>
      <c r="H33" s="132"/>
      <c r="I33" s="132"/>
      <c r="J33" s="132"/>
      <c r="K33" s="132"/>
    </row>
    <row r="34" spans="2:11" ht="14.4" x14ac:dyDescent="0.3">
      <c r="B34" s="466" t="s">
        <v>38</v>
      </c>
      <c r="C34" s="466"/>
      <c r="D34" s="466"/>
      <c r="E34" s="466"/>
      <c r="F34" s="33"/>
      <c r="G34" s="33"/>
      <c r="H34" s="132"/>
      <c r="I34" s="132"/>
      <c r="J34" s="132"/>
      <c r="K34" s="132"/>
    </row>
    <row r="35" spans="2:11" ht="14.4" x14ac:dyDescent="0.3">
      <c r="B35" s="125" t="s">
        <v>21</v>
      </c>
      <c r="C35" s="125"/>
      <c r="D35" s="125"/>
      <c r="E35" s="125"/>
      <c r="F35" s="25">
        <f>G7</f>
        <v>35000</v>
      </c>
      <c r="G35" s="33"/>
      <c r="H35" s="132"/>
      <c r="I35" s="132"/>
      <c r="J35" s="132"/>
      <c r="K35" s="132"/>
    </row>
    <row r="36" spans="2:11" ht="14.4" x14ac:dyDescent="0.3">
      <c r="B36" s="125" t="s">
        <v>22</v>
      </c>
      <c r="C36" s="125"/>
      <c r="D36" s="125"/>
      <c r="E36" s="125"/>
      <c r="F36" s="34">
        <f>SUM(G8:G11)</f>
        <v>411800</v>
      </c>
      <c r="G36" s="33"/>
      <c r="H36" s="132"/>
      <c r="I36" s="132"/>
      <c r="J36" s="132"/>
      <c r="K36" s="132"/>
    </row>
    <row r="37" spans="2:11" ht="14.4" x14ac:dyDescent="0.3">
      <c r="B37" s="125" t="s">
        <v>23</v>
      </c>
      <c r="C37" s="125"/>
      <c r="D37" s="125"/>
      <c r="E37" s="125"/>
      <c r="F37" s="25">
        <f>F35+F36</f>
        <v>446800</v>
      </c>
      <c r="G37" s="33"/>
      <c r="H37" s="132"/>
      <c r="I37" s="132"/>
      <c r="J37" s="132"/>
      <c r="K37" s="132"/>
    </row>
    <row r="38" spans="2:11" ht="14.4" x14ac:dyDescent="0.3">
      <c r="B38" s="125" t="s">
        <v>26</v>
      </c>
      <c r="C38" s="125"/>
      <c r="D38" s="125"/>
      <c r="E38" s="125"/>
      <c r="F38" s="34">
        <f>G20</f>
        <v>44675</v>
      </c>
      <c r="G38" s="33"/>
      <c r="H38" s="132"/>
      <c r="I38" s="132"/>
      <c r="J38" s="132"/>
      <c r="K38" s="132"/>
    </row>
    <row r="39" spans="2:11" ht="14.4" x14ac:dyDescent="0.3">
      <c r="B39" s="125" t="s">
        <v>38</v>
      </c>
      <c r="C39" s="125"/>
      <c r="D39" s="125"/>
      <c r="E39" s="125"/>
      <c r="F39" s="33"/>
      <c r="G39" s="34">
        <f>F37-F38</f>
        <v>402125</v>
      </c>
      <c r="H39" s="132"/>
      <c r="I39" s="132"/>
      <c r="J39" s="132"/>
      <c r="K39" s="132"/>
    </row>
    <row r="40" spans="2:11" ht="15" thickBot="1" x14ac:dyDescent="0.35">
      <c r="B40" s="466" t="s">
        <v>24</v>
      </c>
      <c r="C40" s="466"/>
      <c r="D40" s="466"/>
      <c r="E40" s="466"/>
      <c r="F40" s="33"/>
      <c r="G40" s="170">
        <f>G33-G39</f>
        <v>347875</v>
      </c>
      <c r="H40" s="132"/>
      <c r="I40" s="132"/>
      <c r="J40" s="132"/>
      <c r="K40" s="132"/>
    </row>
    <row r="41" spans="2:11" ht="15" thickTop="1" x14ac:dyDescent="0.3">
      <c r="B41" s="132"/>
      <c r="C41" s="132"/>
      <c r="D41" s="132"/>
      <c r="E41" s="132"/>
      <c r="F41" s="132"/>
      <c r="G41" s="132"/>
      <c r="H41" s="132"/>
      <c r="I41" s="132"/>
      <c r="J41" s="132"/>
      <c r="K41" s="132"/>
    </row>
    <row r="42" spans="2:11" ht="14.4" x14ac:dyDescent="0.3">
      <c r="B42" s="40" t="s">
        <v>464</v>
      </c>
      <c r="C42" s="132"/>
      <c r="D42" s="132"/>
      <c r="E42" s="132"/>
      <c r="F42" s="132"/>
      <c r="G42" s="132"/>
      <c r="H42" s="132"/>
      <c r="I42" s="132"/>
      <c r="J42" s="132"/>
      <c r="K42" s="132"/>
    </row>
    <row r="43" spans="2:11" ht="14.4" x14ac:dyDescent="0.3">
      <c r="B43" s="468" t="s">
        <v>217</v>
      </c>
      <c r="C43" s="468"/>
      <c r="D43" s="468"/>
      <c r="E43" s="468"/>
      <c r="F43" s="468"/>
      <c r="G43" s="468"/>
      <c r="H43" s="132"/>
      <c r="I43" s="132"/>
      <c r="J43" s="132"/>
      <c r="K43" s="132"/>
    </row>
    <row r="44" spans="2:11" ht="14.4" x14ac:dyDescent="0.3">
      <c r="B44" s="468" t="s">
        <v>219</v>
      </c>
      <c r="C44" s="468"/>
      <c r="D44" s="468"/>
      <c r="E44" s="468"/>
      <c r="F44" s="468"/>
      <c r="G44" s="468"/>
      <c r="H44" s="132"/>
      <c r="I44" s="132"/>
      <c r="J44" s="132"/>
      <c r="K44" s="132"/>
    </row>
    <row r="45" spans="2:11" ht="14.4" x14ac:dyDescent="0.3">
      <c r="B45" s="468" t="s">
        <v>598</v>
      </c>
      <c r="C45" s="468"/>
      <c r="D45" s="468"/>
      <c r="E45" s="468"/>
      <c r="F45" s="468"/>
      <c r="G45" s="468"/>
      <c r="H45" s="132"/>
      <c r="I45" s="132"/>
      <c r="J45" s="132"/>
      <c r="K45" s="132"/>
    </row>
    <row r="46" spans="2:11" ht="14.4" x14ac:dyDescent="0.3">
      <c r="B46" s="466" t="s">
        <v>19</v>
      </c>
      <c r="C46" s="466"/>
      <c r="D46" s="466"/>
      <c r="E46" s="466"/>
      <c r="F46" s="25"/>
      <c r="G46" s="25">
        <v>750000</v>
      </c>
      <c r="H46" s="132"/>
      <c r="I46" s="132"/>
      <c r="J46" s="132"/>
      <c r="K46" s="132"/>
    </row>
    <row r="47" spans="2:11" ht="14.4" x14ac:dyDescent="0.3">
      <c r="B47" s="466" t="s">
        <v>38</v>
      </c>
      <c r="C47" s="466"/>
      <c r="D47" s="466"/>
      <c r="E47" s="466"/>
      <c r="F47" s="33"/>
      <c r="G47" s="33"/>
      <c r="H47" s="132"/>
      <c r="I47" s="132"/>
      <c r="J47" s="132"/>
      <c r="K47" s="132"/>
    </row>
    <row r="48" spans="2:11" ht="14.4" x14ac:dyDescent="0.3">
      <c r="B48" s="125" t="s">
        <v>21</v>
      </c>
      <c r="C48" s="125"/>
      <c r="D48" s="125"/>
      <c r="E48" s="125"/>
      <c r="F48" s="25">
        <f>G7</f>
        <v>35000</v>
      </c>
      <c r="G48" s="33"/>
      <c r="H48" s="132"/>
      <c r="I48" s="132"/>
      <c r="J48" s="132"/>
      <c r="K48" s="132"/>
    </row>
    <row r="49" spans="2:11" ht="14.4" x14ac:dyDescent="0.3">
      <c r="B49" s="125" t="s">
        <v>22</v>
      </c>
      <c r="C49" s="125"/>
      <c r="D49" s="125"/>
      <c r="E49" s="125"/>
      <c r="F49" s="34">
        <f>SUM(G8:G11)</f>
        <v>411800</v>
      </c>
      <c r="G49" s="33"/>
      <c r="H49" s="132"/>
      <c r="I49" s="132"/>
      <c r="J49" s="132"/>
      <c r="K49" s="132"/>
    </row>
    <row r="50" spans="2:11" ht="14.4" x14ac:dyDescent="0.3">
      <c r="B50" s="125" t="s">
        <v>23</v>
      </c>
      <c r="C50" s="125"/>
      <c r="D50" s="125"/>
      <c r="E50" s="125"/>
      <c r="F50" s="25">
        <f>F48+F49</f>
        <v>446800</v>
      </c>
      <c r="G50" s="33"/>
      <c r="H50" s="132"/>
      <c r="I50" s="132"/>
      <c r="J50" s="132"/>
      <c r="K50" s="132"/>
    </row>
    <row r="51" spans="2:11" ht="14.4" x14ac:dyDescent="0.3">
      <c r="B51" s="125" t="s">
        <v>26</v>
      </c>
      <c r="C51" s="125"/>
      <c r="D51" s="125"/>
      <c r="E51" s="125"/>
      <c r="F51" s="34">
        <f>G27</f>
        <v>43065.060240963852</v>
      </c>
      <c r="G51" s="33"/>
      <c r="H51" s="132"/>
      <c r="I51" s="132"/>
      <c r="J51" s="132"/>
      <c r="K51" s="132"/>
    </row>
    <row r="52" spans="2:11" ht="14.4" x14ac:dyDescent="0.3">
      <c r="B52" s="125" t="s">
        <v>38</v>
      </c>
      <c r="C52" s="125"/>
      <c r="D52" s="125"/>
      <c r="E52" s="125"/>
      <c r="F52" s="33"/>
      <c r="G52" s="34">
        <f>F50-F51</f>
        <v>403734.93975903618</v>
      </c>
      <c r="H52" s="132"/>
      <c r="I52" s="132"/>
      <c r="J52" s="132"/>
      <c r="K52" s="132"/>
    </row>
    <row r="53" spans="2:11" ht="15" thickBot="1" x14ac:dyDescent="0.35">
      <c r="B53" s="466" t="s">
        <v>24</v>
      </c>
      <c r="C53" s="466"/>
      <c r="D53" s="466"/>
      <c r="E53" s="466"/>
      <c r="F53" s="33"/>
      <c r="G53" s="170">
        <f>G46-G52</f>
        <v>346265.06024096382</v>
      </c>
      <c r="H53" s="132"/>
      <c r="I53" s="132"/>
      <c r="J53" s="132"/>
      <c r="K53" s="132"/>
    </row>
    <row r="54" spans="2:11" ht="15" thickTop="1" x14ac:dyDescent="0.3">
      <c r="B54" s="132"/>
      <c r="C54" s="132"/>
      <c r="D54" s="132"/>
      <c r="E54" s="132"/>
      <c r="F54" s="132"/>
      <c r="G54" s="132"/>
      <c r="H54" s="132"/>
      <c r="I54" s="132"/>
      <c r="J54" s="132"/>
      <c r="K54" s="132"/>
    </row>
    <row r="55" spans="2:11" ht="14.4" x14ac:dyDescent="0.3">
      <c r="B55" s="40" t="s">
        <v>596</v>
      </c>
      <c r="C55" s="185"/>
      <c r="D55" s="185"/>
      <c r="E55" s="185"/>
      <c r="F55" s="185"/>
      <c r="G55" s="185"/>
      <c r="H55" s="185"/>
      <c r="I55" s="185"/>
      <c r="J55" s="132"/>
      <c r="K55" s="132"/>
    </row>
    <row r="56" spans="2:11" ht="15" customHeight="1" x14ac:dyDescent="0.3">
      <c r="B56" s="529" t="s">
        <v>361</v>
      </c>
      <c r="C56" s="529"/>
      <c r="D56" s="521" t="s">
        <v>362</v>
      </c>
      <c r="E56" s="521"/>
      <c r="F56" s="526" t="s">
        <v>7</v>
      </c>
      <c r="G56" s="42">
        <v>3040</v>
      </c>
      <c r="H56" s="185"/>
      <c r="I56" s="185"/>
      <c r="J56" s="132"/>
      <c r="K56" s="132"/>
    </row>
    <row r="57" spans="2:11" ht="14.4" x14ac:dyDescent="0.3">
      <c r="B57" s="59"/>
      <c r="C57" s="59"/>
      <c r="D57" s="522" t="s">
        <v>363</v>
      </c>
      <c r="E57" s="522"/>
      <c r="F57" s="526"/>
      <c r="G57" s="97">
        <f>SUM(E8:E11)</f>
        <v>304</v>
      </c>
      <c r="H57" s="185"/>
      <c r="I57" s="185"/>
      <c r="J57" s="132"/>
      <c r="K57" s="132"/>
    </row>
    <row r="58" spans="2:11" ht="14.4" x14ac:dyDescent="0.3">
      <c r="B58" s="184"/>
      <c r="C58" s="184"/>
      <c r="D58" s="177"/>
      <c r="E58" s="177"/>
      <c r="F58" s="184" t="s">
        <v>7</v>
      </c>
      <c r="G58" s="20">
        <f>G56/G57</f>
        <v>10</v>
      </c>
      <c r="H58" s="185"/>
      <c r="I58" s="185"/>
      <c r="J58" s="132"/>
      <c r="K58" s="132"/>
    </row>
    <row r="59" spans="2:11" ht="14.4" x14ac:dyDescent="0.3">
      <c r="B59" s="185"/>
      <c r="C59" s="185"/>
      <c r="D59" s="185"/>
      <c r="E59" s="185"/>
      <c r="F59" s="185"/>
      <c r="G59" s="50"/>
      <c r="H59" s="185"/>
      <c r="I59" s="185"/>
      <c r="J59" s="132"/>
      <c r="K59" s="132"/>
    </row>
    <row r="60" spans="2:11" ht="14.4" x14ac:dyDescent="0.3">
      <c r="B60" s="40" t="s">
        <v>364</v>
      </c>
      <c r="C60" s="185"/>
      <c r="D60" s="185"/>
      <c r="E60" s="185"/>
      <c r="F60" s="185"/>
      <c r="G60" s="185"/>
      <c r="H60" s="185"/>
      <c r="I60" s="185"/>
      <c r="J60" s="132"/>
      <c r="K60" s="132"/>
    </row>
    <row r="61" spans="2:11" ht="14.4" x14ac:dyDescent="0.3">
      <c r="B61" s="184">
        <v>27</v>
      </c>
      <c r="C61" s="184" t="s">
        <v>37</v>
      </c>
      <c r="D61" s="184" t="s">
        <v>36</v>
      </c>
      <c r="E61" s="16">
        <v>1400</v>
      </c>
      <c r="F61" s="184" t="s">
        <v>7</v>
      </c>
      <c r="G61" s="16">
        <f>B61*E61</f>
        <v>37800</v>
      </c>
      <c r="H61" s="185"/>
      <c r="I61" s="185"/>
      <c r="J61" s="132"/>
      <c r="K61" s="132"/>
    </row>
    <row r="62" spans="2:11" ht="14.4" x14ac:dyDescent="0.3">
      <c r="B62" s="59">
        <v>5</v>
      </c>
      <c r="C62" s="59" t="s">
        <v>37</v>
      </c>
      <c r="D62" s="184" t="s">
        <v>36</v>
      </c>
      <c r="E62" s="16">
        <v>1375</v>
      </c>
      <c r="F62" s="184" t="s">
        <v>7</v>
      </c>
      <c r="G62" s="42">
        <f t="shared" ref="G62" si="1">B62*E62</f>
        <v>6875</v>
      </c>
      <c r="H62" s="185"/>
      <c r="I62" s="185"/>
      <c r="J62" s="132"/>
      <c r="K62" s="132"/>
    </row>
    <row r="63" spans="2:11" ht="14.4" x14ac:dyDescent="0.3">
      <c r="B63" s="59"/>
      <c r="C63" s="59"/>
      <c r="D63" s="177"/>
      <c r="E63" s="177"/>
      <c r="F63" s="177"/>
      <c r="G63" s="20">
        <f>SUM(G61:G62)</f>
        <v>44675</v>
      </c>
      <c r="H63" s="185"/>
      <c r="I63" s="185"/>
      <c r="J63" s="132"/>
      <c r="K63" s="132"/>
    </row>
    <row r="64" spans="2:11" ht="14.4" x14ac:dyDescent="0.3">
      <c r="B64" s="40" t="s">
        <v>467</v>
      </c>
      <c r="C64" s="185"/>
      <c r="D64" s="185"/>
      <c r="E64" s="185"/>
      <c r="F64" s="185"/>
      <c r="G64" s="185"/>
      <c r="H64" s="185"/>
      <c r="I64" s="185"/>
      <c r="J64" s="132"/>
      <c r="K64" s="132"/>
    </row>
    <row r="65" spans="1:11" ht="14.4" x14ac:dyDescent="0.3">
      <c r="B65" s="229">
        <f>E15</f>
        <v>32</v>
      </c>
      <c r="C65" s="230" t="s">
        <v>37</v>
      </c>
      <c r="D65" s="184" t="s">
        <v>36</v>
      </c>
      <c r="E65" s="204">
        <f>G58</f>
        <v>10</v>
      </c>
      <c r="F65" s="184" t="s">
        <v>7</v>
      </c>
      <c r="G65" s="20">
        <f>B65*E65</f>
        <v>320</v>
      </c>
      <c r="H65" s="185"/>
      <c r="I65" s="185"/>
      <c r="J65" s="132"/>
      <c r="K65" s="132"/>
    </row>
    <row r="66" spans="1:11" ht="14.4" x14ac:dyDescent="0.3">
      <c r="A66" s="165"/>
      <c r="B66" s="40" t="s">
        <v>32</v>
      </c>
      <c r="C66" s="185"/>
      <c r="D66" s="153"/>
      <c r="E66" s="153"/>
      <c r="F66" s="153"/>
      <c r="G66" s="153"/>
      <c r="H66" s="185"/>
      <c r="I66" s="185"/>
      <c r="J66" s="185"/>
      <c r="K66" s="185"/>
    </row>
    <row r="67" spans="1:11" ht="14.4" x14ac:dyDescent="0.3">
      <c r="B67" s="527">
        <v>0.01</v>
      </c>
      <c r="C67" s="527"/>
      <c r="D67" s="184" t="s">
        <v>36</v>
      </c>
      <c r="E67" s="204">
        <f>G63</f>
        <v>44675</v>
      </c>
      <c r="F67" s="184" t="s">
        <v>7</v>
      </c>
      <c r="G67" s="42">
        <f>B67*E67</f>
        <v>446.75</v>
      </c>
      <c r="H67" s="185"/>
      <c r="I67" s="185"/>
      <c r="J67" s="132"/>
      <c r="K67" s="132"/>
    </row>
    <row r="68" spans="1:11" ht="15" thickBot="1" x14ac:dyDescent="0.35">
      <c r="B68" s="177"/>
      <c r="C68" s="177"/>
      <c r="D68" s="177"/>
      <c r="E68" s="177"/>
      <c r="F68" s="177"/>
      <c r="G68" s="19">
        <f>G63+G65-G67</f>
        <v>44548.25</v>
      </c>
      <c r="H68" s="132"/>
      <c r="I68" s="132"/>
      <c r="J68" s="132"/>
      <c r="K68" s="132"/>
    </row>
    <row r="69" spans="1:11" ht="15" thickTop="1" x14ac:dyDescent="0.3">
      <c r="B69" s="132"/>
      <c r="C69" s="132"/>
      <c r="D69" s="132"/>
      <c r="E69" s="132"/>
      <c r="F69" s="132"/>
      <c r="G69" s="132"/>
      <c r="H69" s="132"/>
      <c r="I69" s="132"/>
      <c r="J69" s="132"/>
      <c r="K69" s="132"/>
    </row>
    <row r="70" spans="1:11" ht="14.4" x14ac:dyDescent="0.3">
      <c r="B70" s="40" t="s">
        <v>465</v>
      </c>
      <c r="C70" s="185"/>
      <c r="D70" s="185"/>
      <c r="E70" s="185"/>
      <c r="F70" s="185"/>
      <c r="G70" s="185"/>
      <c r="H70" s="132"/>
      <c r="I70" s="132"/>
      <c r="J70" s="132"/>
      <c r="K70" s="132"/>
    </row>
    <row r="71" spans="1:11" ht="15" customHeight="1" x14ac:dyDescent="0.3">
      <c r="A71" s="205"/>
      <c r="B71" s="530" t="s">
        <v>365</v>
      </c>
      <c r="C71" s="530"/>
      <c r="D71" s="530"/>
      <c r="E71" s="530"/>
      <c r="F71" s="184" t="s">
        <v>7</v>
      </c>
      <c r="G71" s="16">
        <f>G12</f>
        <v>446800</v>
      </c>
      <c r="H71" s="132"/>
      <c r="I71" s="132"/>
      <c r="J71" s="132"/>
      <c r="K71" s="132"/>
    </row>
    <row r="72" spans="1:11" ht="14.4" x14ac:dyDescent="0.3">
      <c r="B72" s="531" t="s">
        <v>467</v>
      </c>
      <c r="C72" s="531"/>
      <c r="D72" s="531"/>
      <c r="E72" s="531"/>
      <c r="F72" s="184"/>
      <c r="G72" s="97">
        <v>3040</v>
      </c>
      <c r="H72" s="132"/>
      <c r="I72" s="132"/>
      <c r="J72" s="132"/>
      <c r="K72" s="132"/>
    </row>
    <row r="73" spans="1:11" ht="14.4" x14ac:dyDescent="0.3">
      <c r="B73" s="531" t="s">
        <v>468</v>
      </c>
      <c r="C73" s="531"/>
      <c r="D73" s="531"/>
      <c r="E73" s="531"/>
      <c r="F73" s="184"/>
      <c r="G73" s="97">
        <f>1%*F49</f>
        <v>4118</v>
      </c>
      <c r="H73" s="185"/>
      <c r="I73" s="185"/>
      <c r="J73" s="185"/>
      <c r="K73" s="185"/>
    </row>
    <row r="74" spans="1:11" ht="15" thickBot="1" x14ac:dyDescent="0.35">
      <c r="B74" s="531" t="s">
        <v>366</v>
      </c>
      <c r="C74" s="531"/>
      <c r="D74" s="531"/>
      <c r="E74" s="531"/>
      <c r="F74" s="184" t="s">
        <v>7</v>
      </c>
      <c r="G74" s="19">
        <f>G71+G72-G73</f>
        <v>445722</v>
      </c>
      <c r="H74" s="132"/>
      <c r="I74" s="132"/>
      <c r="J74" s="132"/>
      <c r="K74" s="132"/>
    </row>
    <row r="75" spans="1:11" ht="15" thickTop="1" x14ac:dyDescent="0.3">
      <c r="B75" s="40"/>
      <c r="C75" s="185"/>
      <c r="D75" s="185"/>
      <c r="E75" s="185"/>
      <c r="F75" s="185"/>
      <c r="G75" s="185"/>
      <c r="H75" s="132"/>
      <c r="I75" s="132"/>
      <c r="J75" s="132"/>
      <c r="K75" s="132"/>
    </row>
    <row r="76" spans="1:11" ht="14.4" x14ac:dyDescent="0.3">
      <c r="B76" s="528">
        <f>G74</f>
        <v>445722</v>
      </c>
      <c r="C76" s="528"/>
      <c r="D76" s="184"/>
      <c r="E76" s="16"/>
      <c r="F76" s="526" t="s">
        <v>7</v>
      </c>
      <c r="G76" s="533">
        <f>B76/B77</f>
        <v>1342.5361445783133</v>
      </c>
      <c r="H76" s="132"/>
      <c r="I76" s="40"/>
      <c r="J76" s="132"/>
      <c r="K76" s="132"/>
    </row>
    <row r="77" spans="1:11" ht="14.4" x14ac:dyDescent="0.3">
      <c r="B77" s="532">
        <f>E12</f>
        <v>332</v>
      </c>
      <c r="C77" s="532"/>
      <c r="D77" s="184"/>
      <c r="E77" s="16"/>
      <c r="F77" s="526"/>
      <c r="G77" s="533"/>
      <c r="H77" s="132"/>
      <c r="I77" s="318"/>
      <c r="J77" s="132"/>
      <c r="K77" s="132"/>
    </row>
    <row r="78" spans="1:11" ht="14.4" x14ac:dyDescent="0.3">
      <c r="B78" s="185"/>
      <c r="C78" s="185"/>
      <c r="D78" s="185"/>
      <c r="E78" s="185"/>
      <c r="F78" s="185"/>
      <c r="G78" s="50"/>
      <c r="H78" s="132"/>
      <c r="I78" s="132"/>
      <c r="J78" s="132"/>
      <c r="K78" s="132"/>
    </row>
    <row r="79" spans="1:11" ht="15" thickBot="1" x14ac:dyDescent="0.35">
      <c r="B79" s="229">
        <f>E15</f>
        <v>32</v>
      </c>
      <c r="C79" s="230" t="s">
        <v>37</v>
      </c>
      <c r="D79" s="184" t="s">
        <v>36</v>
      </c>
      <c r="E79" s="206">
        <f>G76</f>
        <v>1342.5361445783133</v>
      </c>
      <c r="F79" s="184" t="s">
        <v>7</v>
      </c>
      <c r="G79" s="202">
        <f>B79*E79</f>
        <v>42961.156626506025</v>
      </c>
      <c r="H79" s="132"/>
      <c r="I79" s="132"/>
      <c r="J79" s="132"/>
      <c r="K79" s="132"/>
    </row>
    <row r="80" spans="1:11" ht="15" thickTop="1" x14ac:dyDescent="0.3">
      <c r="B80" s="185"/>
      <c r="C80" s="185"/>
      <c r="D80" s="185"/>
      <c r="E80" s="185"/>
      <c r="F80" s="185"/>
      <c r="G80" s="185"/>
      <c r="H80" s="132"/>
      <c r="I80" s="132"/>
      <c r="J80" s="132"/>
      <c r="K80" s="132"/>
    </row>
    <row r="81" spans="2:11" ht="14.4" x14ac:dyDescent="0.3">
      <c r="B81" s="40" t="s">
        <v>597</v>
      </c>
      <c r="C81" s="185"/>
      <c r="D81" s="185"/>
      <c r="E81" s="185"/>
      <c r="F81" s="185"/>
      <c r="G81" s="185"/>
      <c r="H81" s="185"/>
      <c r="I81" s="185"/>
      <c r="J81" s="185"/>
      <c r="K81" s="185"/>
    </row>
    <row r="82" spans="2:11" ht="14.4" x14ac:dyDescent="0.3">
      <c r="B82" s="468" t="s">
        <v>217</v>
      </c>
      <c r="C82" s="468"/>
      <c r="D82" s="468"/>
      <c r="E82" s="468"/>
      <c r="F82" s="468"/>
      <c r="G82" s="468"/>
      <c r="H82" s="468"/>
      <c r="I82" s="132"/>
      <c r="J82" s="132"/>
      <c r="K82" s="132"/>
    </row>
    <row r="83" spans="2:11" ht="14.4" x14ac:dyDescent="0.3">
      <c r="B83" s="468" t="s">
        <v>219</v>
      </c>
      <c r="C83" s="468"/>
      <c r="D83" s="468"/>
      <c r="E83" s="468"/>
      <c r="F83" s="468"/>
      <c r="G83" s="468"/>
      <c r="H83" s="468"/>
      <c r="I83" s="132"/>
      <c r="J83" s="132"/>
      <c r="K83" s="132"/>
    </row>
    <row r="84" spans="2:11" ht="14.4" x14ac:dyDescent="0.3">
      <c r="B84" s="468" t="s">
        <v>598</v>
      </c>
      <c r="C84" s="468"/>
      <c r="D84" s="468"/>
      <c r="E84" s="468"/>
      <c r="F84" s="468"/>
      <c r="G84" s="468"/>
      <c r="H84" s="468"/>
      <c r="I84" s="132"/>
      <c r="J84" s="132"/>
      <c r="K84" s="132"/>
    </row>
    <row r="85" spans="2:11" ht="14.4" x14ac:dyDescent="0.3">
      <c r="B85" s="466" t="s">
        <v>19</v>
      </c>
      <c r="C85" s="466"/>
      <c r="D85" s="466"/>
      <c r="E85" s="466"/>
      <c r="F85" s="33"/>
      <c r="G85" s="33"/>
      <c r="H85" s="25">
        <v>750000</v>
      </c>
      <c r="I85" s="132"/>
      <c r="J85" s="132"/>
      <c r="K85" s="132"/>
    </row>
    <row r="86" spans="2:11" ht="14.4" x14ac:dyDescent="0.3">
      <c r="B86" s="466" t="s">
        <v>20</v>
      </c>
      <c r="C86" s="466"/>
      <c r="D86" s="466"/>
      <c r="E86" s="466"/>
      <c r="F86" s="33"/>
      <c r="G86" s="33"/>
      <c r="H86" s="33"/>
      <c r="I86" s="132"/>
      <c r="J86" s="132"/>
      <c r="K86" s="132"/>
    </row>
    <row r="87" spans="2:11" ht="14.4" x14ac:dyDescent="0.3">
      <c r="B87" s="467" t="s">
        <v>21</v>
      </c>
      <c r="C87" s="467"/>
      <c r="D87" s="467"/>
      <c r="E87" s="467"/>
      <c r="F87" s="30"/>
      <c r="G87" s="120">
        <f>G7</f>
        <v>35000</v>
      </c>
      <c r="H87" s="25"/>
      <c r="I87" s="132"/>
      <c r="J87" s="132"/>
      <c r="K87" s="132"/>
    </row>
    <row r="88" spans="2:11" ht="14.4" x14ac:dyDescent="0.3">
      <c r="B88" s="181" t="s">
        <v>22</v>
      </c>
      <c r="C88" s="14"/>
      <c r="D88" s="14"/>
      <c r="E88" s="14"/>
      <c r="F88" s="25">
        <f>SUM(G8:G11)</f>
        <v>411800</v>
      </c>
      <c r="G88" s="33"/>
      <c r="H88" s="33"/>
      <c r="I88" s="132"/>
      <c r="J88" s="132"/>
      <c r="K88" s="132"/>
    </row>
    <row r="89" spans="2:11" ht="14.4" x14ac:dyDescent="0.3">
      <c r="B89" s="181" t="s">
        <v>32</v>
      </c>
      <c r="C89" s="14"/>
      <c r="D89" s="14"/>
      <c r="E89" s="14"/>
      <c r="F89" s="30">
        <f>1%*F88</f>
        <v>4118</v>
      </c>
      <c r="G89" s="33"/>
      <c r="H89" s="33"/>
      <c r="I89" s="132"/>
      <c r="J89" s="298"/>
      <c r="K89" s="132"/>
    </row>
    <row r="90" spans="2:11" ht="14.4" x14ac:dyDescent="0.3">
      <c r="B90" s="181" t="s">
        <v>571</v>
      </c>
      <c r="C90" s="14"/>
      <c r="D90" s="14"/>
      <c r="E90" s="14"/>
      <c r="F90" s="31">
        <v>3040</v>
      </c>
      <c r="G90" s="33"/>
      <c r="H90" s="33"/>
      <c r="I90" s="132"/>
      <c r="J90" s="132"/>
      <c r="K90" s="132"/>
    </row>
    <row r="91" spans="2:11" ht="14.4" x14ac:dyDescent="0.3">
      <c r="B91" s="181" t="s">
        <v>367</v>
      </c>
      <c r="C91" s="14"/>
      <c r="D91" s="14"/>
      <c r="E91" s="14"/>
      <c r="F91" s="30"/>
      <c r="G91" s="207">
        <f>F88-F89+F90</f>
        <v>410722</v>
      </c>
      <c r="H91" s="33"/>
      <c r="I91" s="132"/>
      <c r="J91" s="132"/>
      <c r="K91" s="132"/>
    </row>
    <row r="92" spans="2:11" ht="14.4" x14ac:dyDescent="0.3">
      <c r="B92" s="181" t="s">
        <v>23</v>
      </c>
      <c r="C92" s="14"/>
      <c r="D92" s="14"/>
      <c r="E92" s="14"/>
      <c r="F92" s="30"/>
      <c r="G92" s="139">
        <f>G87+G91</f>
        <v>445722</v>
      </c>
      <c r="H92" s="33"/>
      <c r="I92" s="132"/>
      <c r="J92" s="132"/>
      <c r="K92" s="132"/>
    </row>
    <row r="93" spans="2:11" ht="14.4" x14ac:dyDescent="0.3">
      <c r="B93" s="181" t="s">
        <v>368</v>
      </c>
      <c r="C93" s="14"/>
      <c r="D93" s="14"/>
      <c r="E93" s="14"/>
      <c r="F93" s="30"/>
      <c r="G93" s="34">
        <f>G68</f>
        <v>44548.25</v>
      </c>
      <c r="H93" s="33"/>
      <c r="I93" s="132"/>
      <c r="J93" s="132"/>
      <c r="K93" s="132"/>
    </row>
    <row r="94" spans="2:11" ht="14.4" x14ac:dyDescent="0.3">
      <c r="B94" s="181" t="s">
        <v>20</v>
      </c>
      <c r="C94" s="14"/>
      <c r="D94" s="14"/>
      <c r="E94" s="14"/>
      <c r="F94" s="30"/>
      <c r="G94" s="33"/>
      <c r="H94" s="31">
        <f>G92-G93</f>
        <v>401173.75</v>
      </c>
      <c r="I94" s="132"/>
      <c r="J94" s="132"/>
      <c r="K94" s="132"/>
    </row>
    <row r="95" spans="2:11" ht="15" thickBot="1" x14ac:dyDescent="0.35">
      <c r="B95" s="227" t="s">
        <v>24</v>
      </c>
      <c r="C95" s="14"/>
      <c r="D95" s="14"/>
      <c r="E95" s="14"/>
      <c r="F95" s="30"/>
      <c r="G95" s="33"/>
      <c r="H95" s="202">
        <f>H85-H94</f>
        <v>348826.25</v>
      </c>
      <c r="I95" s="132"/>
      <c r="J95" s="132"/>
      <c r="K95" s="132"/>
    </row>
    <row r="96" spans="2:11" ht="15" thickTop="1" x14ac:dyDescent="0.3">
      <c r="B96" s="132"/>
      <c r="C96" s="132"/>
      <c r="D96" s="132"/>
      <c r="E96" s="132"/>
      <c r="F96" s="132"/>
      <c r="G96" s="132"/>
      <c r="H96" s="132"/>
      <c r="I96" s="132"/>
      <c r="J96" s="132"/>
      <c r="K96" s="132"/>
    </row>
    <row r="97" spans="2:11" ht="14.4" x14ac:dyDescent="0.3">
      <c r="B97" s="40" t="s">
        <v>466</v>
      </c>
      <c r="C97" s="185"/>
      <c r="D97" s="185"/>
      <c r="E97" s="132"/>
      <c r="F97" s="132"/>
      <c r="G97" s="132"/>
      <c r="H97" s="132"/>
      <c r="I97" s="132"/>
      <c r="J97" s="132"/>
      <c r="K97" s="132"/>
    </row>
    <row r="98" spans="2:11" ht="14.4" x14ac:dyDescent="0.3">
      <c r="B98" s="468" t="s">
        <v>217</v>
      </c>
      <c r="C98" s="468"/>
      <c r="D98" s="468"/>
      <c r="E98" s="468"/>
      <c r="F98" s="468"/>
      <c r="G98" s="468"/>
      <c r="H98" s="468"/>
      <c r="I98" s="132"/>
      <c r="J98" s="132"/>
      <c r="K98" s="132"/>
    </row>
    <row r="99" spans="2:11" ht="14.4" x14ac:dyDescent="0.3">
      <c r="B99" s="468" t="s">
        <v>219</v>
      </c>
      <c r="C99" s="468"/>
      <c r="D99" s="468"/>
      <c r="E99" s="468"/>
      <c r="F99" s="468"/>
      <c r="G99" s="468"/>
      <c r="H99" s="468"/>
      <c r="I99" s="132"/>
      <c r="J99" s="132"/>
      <c r="K99" s="132"/>
    </row>
    <row r="100" spans="2:11" ht="14.4" x14ac:dyDescent="0.3">
      <c r="B100" s="468" t="s">
        <v>598</v>
      </c>
      <c r="C100" s="468"/>
      <c r="D100" s="468"/>
      <c r="E100" s="468"/>
      <c r="F100" s="468"/>
      <c r="G100" s="468"/>
      <c r="H100" s="468"/>
      <c r="I100" s="132"/>
      <c r="J100" s="132"/>
      <c r="K100" s="132"/>
    </row>
    <row r="101" spans="2:11" ht="14.4" x14ac:dyDescent="0.3">
      <c r="B101" s="466" t="s">
        <v>19</v>
      </c>
      <c r="C101" s="466"/>
      <c r="D101" s="466"/>
      <c r="E101" s="466"/>
      <c r="F101" s="33"/>
      <c r="G101" s="33"/>
      <c r="H101" s="25">
        <v>750000</v>
      </c>
      <c r="I101" s="132"/>
      <c r="J101" s="132"/>
      <c r="K101" s="132"/>
    </row>
    <row r="102" spans="2:11" ht="14.4" x14ac:dyDescent="0.3">
      <c r="B102" s="466" t="s">
        <v>20</v>
      </c>
      <c r="C102" s="466"/>
      <c r="D102" s="466"/>
      <c r="E102" s="466"/>
      <c r="F102" s="33"/>
      <c r="G102" s="33"/>
      <c r="H102" s="33"/>
      <c r="I102" s="132"/>
      <c r="J102" s="132"/>
      <c r="K102" s="132"/>
    </row>
    <row r="103" spans="2:11" ht="14.4" x14ac:dyDescent="0.3">
      <c r="B103" s="467" t="s">
        <v>21</v>
      </c>
      <c r="C103" s="467"/>
      <c r="D103" s="467"/>
      <c r="E103" s="467"/>
      <c r="F103" s="30"/>
      <c r="G103" s="120">
        <f>G7</f>
        <v>35000</v>
      </c>
      <c r="H103" s="25"/>
      <c r="I103" s="132"/>
      <c r="J103" s="132"/>
      <c r="K103" s="132"/>
    </row>
    <row r="104" spans="2:11" ht="14.4" x14ac:dyDescent="0.3">
      <c r="B104" s="181" t="s">
        <v>22</v>
      </c>
      <c r="C104" s="14"/>
      <c r="D104" s="14"/>
      <c r="E104" s="14"/>
      <c r="F104" s="25">
        <f>SUM(G8:G11)</f>
        <v>411800</v>
      </c>
      <c r="G104" s="33"/>
      <c r="H104" s="33"/>
      <c r="I104" s="132"/>
      <c r="J104" s="132"/>
      <c r="K104" s="132"/>
    </row>
    <row r="105" spans="2:11" ht="14.4" x14ac:dyDescent="0.3">
      <c r="B105" s="181" t="s">
        <v>32</v>
      </c>
      <c r="C105" s="14"/>
      <c r="D105" s="14"/>
      <c r="E105" s="14"/>
      <c r="F105" s="30">
        <f>1%*F104</f>
        <v>4118</v>
      </c>
      <c r="G105" s="33"/>
      <c r="H105" s="33"/>
      <c r="I105" s="132"/>
      <c r="J105" s="132"/>
      <c r="K105" s="132"/>
    </row>
    <row r="106" spans="2:11" ht="14.4" x14ac:dyDescent="0.3">
      <c r="B106" s="181" t="s">
        <v>571</v>
      </c>
      <c r="C106" s="14"/>
      <c r="D106" s="14"/>
      <c r="E106" s="14"/>
      <c r="F106" s="31">
        <v>3040</v>
      </c>
      <c r="G106" s="33"/>
      <c r="H106" s="33"/>
      <c r="I106" s="132"/>
      <c r="J106" s="132"/>
      <c r="K106" s="132"/>
    </row>
    <row r="107" spans="2:11" ht="14.4" x14ac:dyDescent="0.3">
      <c r="B107" s="181" t="s">
        <v>367</v>
      </c>
      <c r="C107" s="14"/>
      <c r="D107" s="14"/>
      <c r="E107" s="14"/>
      <c r="F107" s="30"/>
      <c r="G107" s="207">
        <f>F104-F105+F106</f>
        <v>410722</v>
      </c>
      <c r="H107" s="33"/>
      <c r="I107" s="132"/>
      <c r="J107" s="132"/>
      <c r="K107" s="132"/>
    </row>
    <row r="108" spans="2:11" ht="14.4" x14ac:dyDescent="0.3">
      <c r="B108" s="181" t="s">
        <v>23</v>
      </c>
      <c r="C108" s="14"/>
      <c r="D108" s="14"/>
      <c r="E108" s="14"/>
      <c r="F108" s="30"/>
      <c r="G108" s="139">
        <f>G103+G107</f>
        <v>445722</v>
      </c>
      <c r="H108" s="33"/>
      <c r="I108" s="132"/>
      <c r="J108" s="132"/>
      <c r="K108" s="132"/>
    </row>
    <row r="109" spans="2:11" ht="14.4" x14ac:dyDescent="0.3">
      <c r="B109" s="181" t="s">
        <v>368</v>
      </c>
      <c r="C109" s="14"/>
      <c r="D109" s="14"/>
      <c r="E109" s="14"/>
      <c r="F109" s="30"/>
      <c r="G109" s="34">
        <f>G79</f>
        <v>42961.156626506025</v>
      </c>
      <c r="H109" s="33"/>
      <c r="I109" s="132"/>
      <c r="J109" s="132"/>
      <c r="K109" s="132"/>
    </row>
    <row r="110" spans="2:11" ht="14.4" x14ac:dyDescent="0.3">
      <c r="B110" s="181" t="s">
        <v>20</v>
      </c>
      <c r="C110" s="14"/>
      <c r="D110" s="14"/>
      <c r="E110" s="14"/>
      <c r="F110" s="30"/>
      <c r="G110" s="33"/>
      <c r="H110" s="31">
        <f>G108-G109</f>
        <v>402760.84337349399</v>
      </c>
      <c r="I110" s="132"/>
      <c r="J110" s="132"/>
      <c r="K110" s="132"/>
    </row>
    <row r="111" spans="2:11" ht="15" thickBot="1" x14ac:dyDescent="0.35">
      <c r="B111" s="227" t="s">
        <v>24</v>
      </c>
      <c r="C111" s="14"/>
      <c r="D111" s="14"/>
      <c r="E111" s="14"/>
      <c r="F111" s="30"/>
      <c r="G111" s="33"/>
      <c r="H111" s="202">
        <f>H101-H110</f>
        <v>347239.15662650601</v>
      </c>
      <c r="I111" s="132"/>
      <c r="J111" s="132"/>
      <c r="K111" s="132"/>
    </row>
    <row r="112" spans="2:11" ht="15" thickTop="1" x14ac:dyDescent="0.3">
      <c r="B112" s="132"/>
      <c r="C112" s="132"/>
      <c r="D112" s="132"/>
      <c r="E112" s="132"/>
      <c r="F112" s="132"/>
      <c r="G112" s="132"/>
      <c r="H112" s="132"/>
      <c r="I112" s="132"/>
      <c r="J112" s="132"/>
      <c r="K112" s="132"/>
    </row>
    <row r="113" spans="2:11" ht="14.4" x14ac:dyDescent="0.3">
      <c r="B113" s="132"/>
      <c r="C113" s="132"/>
      <c r="D113" s="132"/>
      <c r="E113" s="132"/>
      <c r="F113" s="132"/>
      <c r="G113" s="132"/>
      <c r="H113" s="132"/>
      <c r="I113" s="132"/>
      <c r="J113" s="132"/>
      <c r="K113" s="132"/>
    </row>
    <row r="114" spans="2:11" ht="14.4" x14ac:dyDescent="0.3">
      <c r="B114" s="132"/>
      <c r="C114" s="132"/>
      <c r="D114" s="132"/>
      <c r="E114" s="132"/>
      <c r="F114" s="132"/>
      <c r="G114" s="132"/>
      <c r="H114" s="132"/>
      <c r="I114" s="132"/>
      <c r="J114" s="132"/>
      <c r="K114" s="132"/>
    </row>
    <row r="115" spans="2:11" ht="14.4" x14ac:dyDescent="0.3">
      <c r="B115" s="132"/>
      <c r="C115" s="132"/>
      <c r="D115" s="132"/>
      <c r="E115" s="132"/>
      <c r="F115" s="132"/>
      <c r="G115" s="132"/>
      <c r="H115" s="132"/>
      <c r="I115" s="132"/>
      <c r="J115" s="132"/>
      <c r="K115" s="132"/>
    </row>
    <row r="116" spans="2:11" ht="14.4" x14ac:dyDescent="0.3">
      <c r="B116" s="132"/>
      <c r="C116" s="132"/>
      <c r="D116" s="132"/>
      <c r="E116" s="132"/>
      <c r="F116" s="132"/>
      <c r="G116" s="132"/>
      <c r="H116" s="132"/>
      <c r="I116" s="132"/>
      <c r="J116" s="132"/>
      <c r="K116" s="132"/>
    </row>
    <row r="117" spans="2:11" ht="14.4" x14ac:dyDescent="0.3">
      <c r="B117" s="132"/>
      <c r="C117" s="132"/>
      <c r="D117" s="132"/>
      <c r="E117" s="132"/>
      <c r="F117" s="132"/>
      <c r="G117" s="132"/>
      <c r="H117" s="132"/>
      <c r="I117" s="132"/>
      <c r="J117" s="132"/>
      <c r="K117" s="132"/>
    </row>
    <row r="118" spans="2:11" ht="14.4" x14ac:dyDescent="0.3">
      <c r="B118" s="132"/>
      <c r="C118" s="132"/>
      <c r="D118" s="132"/>
      <c r="E118" s="132"/>
      <c r="F118" s="132"/>
      <c r="G118" s="132"/>
      <c r="H118" s="132"/>
      <c r="I118" s="132"/>
      <c r="J118" s="132"/>
      <c r="K118" s="132"/>
    </row>
    <row r="119" spans="2:11" ht="14.4" x14ac:dyDescent="0.3">
      <c r="B119" s="132"/>
      <c r="C119" s="132"/>
      <c r="D119" s="132"/>
      <c r="E119" s="132"/>
      <c r="F119" s="132"/>
      <c r="G119" s="132"/>
      <c r="H119" s="132"/>
      <c r="I119" s="132"/>
      <c r="J119" s="132"/>
      <c r="K119" s="132"/>
    </row>
    <row r="120" spans="2:11" ht="14.4" x14ac:dyDescent="0.3">
      <c r="B120" s="132"/>
      <c r="C120" s="132"/>
      <c r="D120" s="132"/>
      <c r="E120" s="132"/>
      <c r="F120" s="132"/>
      <c r="G120" s="132"/>
      <c r="H120" s="132"/>
      <c r="I120" s="132"/>
      <c r="J120" s="132"/>
      <c r="K120" s="132"/>
    </row>
    <row r="121" spans="2:11" ht="14.4" x14ac:dyDescent="0.3">
      <c r="B121" s="132"/>
      <c r="C121" s="132"/>
      <c r="D121" s="132"/>
      <c r="E121" s="132"/>
      <c r="F121" s="132"/>
      <c r="G121" s="132"/>
      <c r="H121" s="132"/>
      <c r="I121" s="132"/>
      <c r="J121" s="132"/>
      <c r="K121" s="132"/>
    </row>
    <row r="122" spans="2:11" ht="14.4" x14ac:dyDescent="0.3">
      <c r="B122" s="132"/>
      <c r="C122" s="132"/>
      <c r="D122" s="132"/>
      <c r="E122" s="132"/>
      <c r="F122" s="132"/>
      <c r="G122" s="132"/>
      <c r="H122" s="132"/>
      <c r="I122" s="132"/>
      <c r="J122" s="132"/>
      <c r="K122" s="132"/>
    </row>
    <row r="123" spans="2:11" ht="14.4" x14ac:dyDescent="0.3">
      <c r="B123" s="132"/>
      <c r="C123" s="132"/>
      <c r="D123" s="132"/>
      <c r="E123" s="132"/>
      <c r="F123" s="132"/>
      <c r="G123" s="132"/>
      <c r="H123" s="132"/>
      <c r="I123" s="132"/>
      <c r="J123" s="132"/>
      <c r="K123" s="132"/>
    </row>
    <row r="124" spans="2:11" ht="14.4" x14ac:dyDescent="0.3">
      <c r="B124" s="132"/>
      <c r="C124" s="132"/>
      <c r="D124" s="132"/>
      <c r="E124" s="132"/>
      <c r="F124" s="132"/>
      <c r="G124" s="132"/>
      <c r="H124" s="132"/>
      <c r="I124" s="132"/>
      <c r="J124" s="132"/>
      <c r="K124" s="132"/>
    </row>
    <row r="125" spans="2:11" ht="14.4" x14ac:dyDescent="0.3">
      <c r="B125" s="132"/>
      <c r="C125" s="132"/>
      <c r="D125" s="132"/>
      <c r="E125" s="132"/>
      <c r="F125" s="132"/>
      <c r="G125" s="132"/>
      <c r="H125" s="132"/>
      <c r="I125" s="132"/>
      <c r="J125" s="132"/>
      <c r="K125" s="132"/>
    </row>
    <row r="126" spans="2:11" ht="14.4" x14ac:dyDescent="0.3">
      <c r="B126" s="132"/>
      <c r="C126" s="132"/>
      <c r="D126" s="132"/>
      <c r="E126" s="132"/>
      <c r="F126" s="132"/>
      <c r="G126" s="132"/>
      <c r="H126" s="132"/>
      <c r="I126" s="132"/>
      <c r="J126" s="132"/>
      <c r="K126" s="132"/>
    </row>
    <row r="127" spans="2:11" ht="14.4" x14ac:dyDescent="0.3">
      <c r="B127" s="132"/>
      <c r="C127" s="132"/>
      <c r="D127" s="132"/>
      <c r="E127" s="132"/>
      <c r="F127" s="132"/>
      <c r="G127" s="132"/>
      <c r="H127" s="132"/>
      <c r="I127" s="132"/>
      <c r="J127" s="132"/>
      <c r="K127" s="132"/>
    </row>
    <row r="128" spans="2:11" ht="14.4" x14ac:dyDescent="0.3">
      <c r="B128" s="132"/>
      <c r="C128" s="132"/>
      <c r="D128" s="132"/>
      <c r="E128" s="132"/>
      <c r="F128" s="132"/>
      <c r="G128" s="132"/>
      <c r="H128" s="132"/>
      <c r="I128" s="132"/>
      <c r="J128" s="132"/>
      <c r="K128" s="132"/>
    </row>
    <row r="129" spans="2:11" ht="14.4" x14ac:dyDescent="0.3">
      <c r="B129" s="132"/>
      <c r="C129" s="132"/>
      <c r="D129" s="132"/>
      <c r="E129" s="132"/>
      <c r="F129" s="132"/>
      <c r="G129" s="132"/>
      <c r="H129" s="132"/>
      <c r="I129" s="132"/>
      <c r="J129" s="132"/>
      <c r="K129" s="132"/>
    </row>
    <row r="130" spans="2:11" ht="14.4" x14ac:dyDescent="0.3">
      <c r="B130" s="132"/>
      <c r="C130" s="132"/>
      <c r="D130" s="132"/>
      <c r="E130" s="132"/>
      <c r="F130" s="132"/>
      <c r="G130" s="132"/>
      <c r="H130" s="132"/>
      <c r="I130" s="132"/>
      <c r="J130" s="132"/>
      <c r="K130" s="132"/>
    </row>
    <row r="131" spans="2:11" ht="14.4" x14ac:dyDescent="0.3">
      <c r="B131" s="132"/>
      <c r="C131" s="132"/>
      <c r="D131" s="132"/>
      <c r="E131" s="132"/>
      <c r="F131" s="132"/>
      <c r="G131" s="132"/>
      <c r="H131" s="132"/>
      <c r="I131" s="132"/>
      <c r="J131" s="132"/>
      <c r="K131" s="132"/>
    </row>
    <row r="132" spans="2:11" ht="14.4" x14ac:dyDescent="0.3">
      <c r="B132" s="132"/>
      <c r="C132" s="132"/>
      <c r="D132" s="132"/>
      <c r="E132" s="132"/>
      <c r="F132" s="132"/>
      <c r="G132" s="132"/>
      <c r="H132" s="132"/>
      <c r="I132" s="132"/>
      <c r="J132" s="132"/>
      <c r="K132" s="132"/>
    </row>
    <row r="133" spans="2:11" ht="14.4" x14ac:dyDescent="0.3">
      <c r="B133" s="132"/>
      <c r="C133" s="132"/>
      <c r="D133" s="132"/>
      <c r="E133" s="132"/>
      <c r="F133" s="132"/>
      <c r="G133" s="132"/>
      <c r="H133" s="132"/>
      <c r="I133" s="132"/>
      <c r="J133" s="132"/>
      <c r="K133" s="132"/>
    </row>
    <row r="134" spans="2:11" ht="14.4" x14ac:dyDescent="0.3">
      <c r="B134" s="132"/>
      <c r="C134" s="132"/>
      <c r="D134" s="132"/>
      <c r="E134" s="132"/>
      <c r="F134" s="132"/>
      <c r="G134" s="132"/>
      <c r="H134" s="132"/>
      <c r="I134" s="132"/>
      <c r="J134" s="132"/>
      <c r="K134" s="132"/>
    </row>
    <row r="135" spans="2:11" ht="14.4" x14ac:dyDescent="0.3">
      <c r="B135" s="132"/>
      <c r="C135" s="132"/>
      <c r="D135" s="132"/>
      <c r="E135" s="132"/>
      <c r="F135" s="132"/>
      <c r="G135" s="132"/>
      <c r="H135" s="132"/>
      <c r="I135" s="132"/>
      <c r="J135" s="132"/>
      <c r="K135" s="132"/>
    </row>
    <row r="136" spans="2:11" ht="14.4" x14ac:dyDescent="0.3">
      <c r="B136" s="132"/>
      <c r="C136" s="132"/>
      <c r="D136" s="132"/>
      <c r="E136" s="132"/>
      <c r="F136" s="132"/>
      <c r="G136" s="132"/>
      <c r="H136" s="132"/>
      <c r="I136" s="132"/>
      <c r="J136" s="132"/>
      <c r="K136" s="132"/>
    </row>
    <row r="137" spans="2:11" ht="14.4" x14ac:dyDescent="0.3">
      <c r="B137" s="132"/>
      <c r="C137" s="132"/>
      <c r="D137" s="132"/>
      <c r="E137" s="132"/>
      <c r="F137" s="132"/>
      <c r="G137" s="132"/>
      <c r="H137" s="132"/>
      <c r="I137" s="132"/>
      <c r="J137" s="132"/>
      <c r="K137" s="132"/>
    </row>
    <row r="138" spans="2:11" ht="14.4" x14ac:dyDescent="0.3">
      <c r="B138" s="132"/>
      <c r="C138" s="132"/>
      <c r="D138" s="132"/>
      <c r="E138" s="132"/>
      <c r="F138" s="132"/>
      <c r="G138" s="132"/>
      <c r="H138" s="132"/>
      <c r="I138" s="132"/>
      <c r="J138" s="132"/>
      <c r="K138" s="132"/>
    </row>
    <row r="139" spans="2:11" ht="14.4" x14ac:dyDescent="0.3">
      <c r="B139" s="132"/>
      <c r="C139" s="132"/>
      <c r="D139" s="132"/>
      <c r="E139" s="132"/>
      <c r="F139" s="132"/>
      <c r="G139" s="132"/>
      <c r="H139" s="132"/>
      <c r="I139" s="132"/>
      <c r="J139" s="132"/>
      <c r="K139" s="132"/>
    </row>
    <row r="140" spans="2:11" ht="14.4" x14ac:dyDescent="0.3">
      <c r="B140" s="132"/>
      <c r="C140" s="132"/>
      <c r="D140" s="132"/>
      <c r="E140" s="132"/>
      <c r="F140" s="132"/>
      <c r="G140" s="132"/>
      <c r="H140" s="132"/>
      <c r="I140" s="132"/>
      <c r="J140" s="132"/>
      <c r="K140" s="132"/>
    </row>
    <row r="141" spans="2:11" ht="14.4" x14ac:dyDescent="0.3">
      <c r="B141" s="132"/>
      <c r="C141" s="132"/>
      <c r="D141" s="132"/>
      <c r="E141" s="132"/>
      <c r="F141" s="132"/>
      <c r="G141" s="132"/>
      <c r="H141" s="132"/>
      <c r="I141" s="132"/>
      <c r="J141" s="132"/>
      <c r="K141" s="132"/>
    </row>
    <row r="142" spans="2:11" ht="14.4" x14ac:dyDescent="0.3">
      <c r="B142" s="132"/>
      <c r="C142" s="132"/>
      <c r="D142" s="132"/>
      <c r="E142" s="132"/>
      <c r="F142" s="132"/>
      <c r="G142" s="132"/>
      <c r="H142" s="132"/>
      <c r="I142" s="132"/>
      <c r="J142" s="132"/>
      <c r="K142" s="132"/>
    </row>
    <row r="143" spans="2:11" ht="14.4" x14ac:dyDescent="0.3">
      <c r="B143" s="132"/>
      <c r="C143" s="132"/>
      <c r="D143" s="132"/>
      <c r="E143" s="132"/>
      <c r="F143" s="132"/>
      <c r="G143" s="132"/>
      <c r="H143" s="132"/>
      <c r="I143" s="132"/>
      <c r="J143" s="132"/>
      <c r="K143" s="132"/>
    </row>
    <row r="144" spans="2:11" ht="14.4" x14ac:dyDescent="0.3">
      <c r="B144" s="132"/>
      <c r="C144" s="132"/>
      <c r="D144" s="132"/>
      <c r="E144" s="132"/>
      <c r="F144" s="132"/>
      <c r="G144" s="132"/>
      <c r="H144" s="132"/>
      <c r="I144" s="132"/>
      <c r="J144" s="132"/>
      <c r="K144" s="132"/>
    </row>
    <row r="145" spans="2:11" ht="14.4" x14ac:dyDescent="0.3">
      <c r="B145" s="132"/>
      <c r="C145" s="132"/>
      <c r="D145" s="132"/>
      <c r="E145" s="132"/>
      <c r="F145" s="132"/>
      <c r="G145" s="132"/>
      <c r="H145" s="132"/>
      <c r="I145" s="132"/>
      <c r="J145" s="132"/>
      <c r="K145" s="132"/>
    </row>
    <row r="146" spans="2:11" ht="14.4" x14ac:dyDescent="0.3">
      <c r="B146" s="132"/>
      <c r="C146" s="132"/>
      <c r="D146" s="132"/>
      <c r="E146" s="132"/>
      <c r="F146" s="132"/>
      <c r="G146" s="132"/>
      <c r="H146" s="132"/>
      <c r="I146" s="132"/>
      <c r="J146" s="132"/>
      <c r="K146" s="132"/>
    </row>
    <row r="147" spans="2:11" ht="14.4" x14ac:dyDescent="0.3">
      <c r="B147" s="132"/>
      <c r="C147" s="132"/>
      <c r="D147" s="132"/>
      <c r="E147" s="132"/>
      <c r="F147" s="132"/>
      <c r="G147" s="132"/>
      <c r="H147" s="132"/>
      <c r="I147" s="132"/>
      <c r="J147" s="132"/>
      <c r="K147" s="132"/>
    </row>
    <row r="148" spans="2:11" ht="14.4" x14ac:dyDescent="0.3">
      <c r="B148" s="132"/>
      <c r="C148" s="132"/>
      <c r="D148" s="132"/>
      <c r="E148" s="132"/>
      <c r="F148" s="132"/>
      <c r="G148" s="132"/>
      <c r="H148" s="132"/>
      <c r="I148" s="132"/>
      <c r="J148" s="132"/>
      <c r="K148" s="132"/>
    </row>
    <row r="149" spans="2:11" ht="14.4" x14ac:dyDescent="0.3">
      <c r="B149" s="132"/>
      <c r="C149" s="132"/>
      <c r="D149" s="132"/>
      <c r="E149" s="132"/>
      <c r="F149" s="132"/>
      <c r="G149" s="132"/>
      <c r="H149" s="132"/>
      <c r="I149" s="132"/>
      <c r="J149" s="132"/>
      <c r="K149" s="132"/>
    </row>
    <row r="150" spans="2:11" ht="14.4" x14ac:dyDescent="0.3">
      <c r="B150" s="132"/>
      <c r="C150" s="132"/>
      <c r="D150" s="132"/>
      <c r="E150" s="132"/>
      <c r="F150" s="132"/>
      <c r="G150" s="132"/>
      <c r="H150" s="132"/>
      <c r="I150" s="132"/>
      <c r="J150" s="132"/>
      <c r="K150" s="132"/>
    </row>
    <row r="151" spans="2:11" ht="14.4" x14ac:dyDescent="0.3">
      <c r="B151" s="132"/>
      <c r="C151" s="132"/>
      <c r="D151" s="132"/>
      <c r="E151" s="132"/>
      <c r="F151" s="132"/>
      <c r="G151" s="132"/>
      <c r="H151" s="132"/>
      <c r="I151" s="132"/>
      <c r="J151" s="132"/>
      <c r="K151" s="132"/>
    </row>
    <row r="152" spans="2:11" ht="14.4" x14ac:dyDescent="0.3">
      <c r="B152" s="132"/>
      <c r="C152" s="132"/>
      <c r="D152" s="132"/>
      <c r="E152" s="132"/>
      <c r="F152" s="132"/>
      <c r="G152" s="132"/>
      <c r="H152" s="132"/>
      <c r="I152" s="132"/>
      <c r="J152" s="132"/>
      <c r="K152" s="132"/>
    </row>
    <row r="153" spans="2:11" ht="14.4" x14ac:dyDescent="0.3">
      <c r="B153" s="132"/>
      <c r="C153" s="132"/>
      <c r="D153" s="132"/>
      <c r="E153" s="132"/>
      <c r="F153" s="132"/>
      <c r="G153" s="132"/>
      <c r="H153" s="132"/>
      <c r="I153" s="132"/>
      <c r="J153" s="132"/>
      <c r="K153" s="132"/>
    </row>
    <row r="154" spans="2:11" ht="14.4" x14ac:dyDescent="0.3">
      <c r="B154" s="132"/>
      <c r="C154" s="132"/>
      <c r="D154" s="132"/>
      <c r="E154" s="132"/>
      <c r="F154" s="132"/>
      <c r="G154" s="132"/>
      <c r="H154" s="132"/>
      <c r="I154" s="132"/>
      <c r="J154" s="132"/>
      <c r="K154" s="132"/>
    </row>
    <row r="155" spans="2:11" ht="14.4" x14ac:dyDescent="0.3">
      <c r="B155" s="132"/>
      <c r="C155" s="132"/>
      <c r="D155" s="132"/>
      <c r="E155" s="132"/>
      <c r="F155" s="132"/>
      <c r="G155" s="132"/>
      <c r="H155" s="132"/>
      <c r="I155" s="132"/>
      <c r="J155" s="132"/>
      <c r="K155" s="132"/>
    </row>
    <row r="156" spans="2:11" ht="14.4" x14ac:dyDescent="0.3">
      <c r="B156" s="132"/>
      <c r="C156" s="132"/>
      <c r="D156" s="132"/>
      <c r="E156" s="132"/>
      <c r="F156" s="132"/>
      <c r="G156" s="132"/>
      <c r="H156" s="132"/>
      <c r="I156" s="132"/>
      <c r="J156" s="132"/>
      <c r="K156" s="132"/>
    </row>
    <row r="157" spans="2:11" ht="14.4" x14ac:dyDescent="0.3">
      <c r="B157" s="132"/>
      <c r="C157" s="132"/>
      <c r="D157" s="132"/>
      <c r="E157" s="132"/>
      <c r="F157" s="132"/>
      <c r="G157" s="132"/>
      <c r="H157" s="132"/>
      <c r="I157" s="132"/>
      <c r="J157" s="132"/>
      <c r="K157" s="132"/>
    </row>
    <row r="158" spans="2:11" ht="14.4" x14ac:dyDescent="0.3">
      <c r="B158" s="132"/>
      <c r="C158" s="132"/>
      <c r="D158" s="132"/>
      <c r="E158" s="132"/>
      <c r="F158" s="132"/>
      <c r="G158" s="132"/>
      <c r="H158" s="132"/>
      <c r="I158" s="132"/>
      <c r="J158" s="132"/>
      <c r="K158" s="132"/>
    </row>
    <row r="159" spans="2:11" ht="14.4" x14ac:dyDescent="0.3">
      <c r="B159" s="132"/>
      <c r="C159" s="132"/>
      <c r="D159" s="132"/>
      <c r="E159" s="132"/>
      <c r="F159" s="132"/>
      <c r="G159" s="132"/>
      <c r="H159" s="132"/>
      <c r="I159" s="132"/>
      <c r="J159" s="132"/>
      <c r="K159" s="132"/>
    </row>
    <row r="160" spans="2:11" ht="14.4" x14ac:dyDescent="0.3">
      <c r="B160" s="132"/>
      <c r="C160" s="132"/>
      <c r="D160" s="132"/>
      <c r="E160" s="132"/>
      <c r="F160" s="132"/>
      <c r="G160" s="132"/>
      <c r="H160" s="132"/>
      <c r="I160" s="132"/>
      <c r="J160" s="132"/>
      <c r="K160" s="132"/>
    </row>
    <row r="161" spans="2:11" ht="14.4" x14ac:dyDescent="0.3">
      <c r="B161" s="132"/>
      <c r="C161" s="132"/>
      <c r="D161" s="132"/>
      <c r="E161" s="132"/>
      <c r="F161" s="132"/>
      <c r="G161" s="132"/>
      <c r="H161" s="132"/>
      <c r="I161" s="132"/>
      <c r="J161" s="132"/>
      <c r="K161" s="132"/>
    </row>
    <row r="162" spans="2:11" ht="14.4" x14ac:dyDescent="0.3">
      <c r="B162" s="132"/>
      <c r="C162" s="132"/>
      <c r="D162" s="132"/>
      <c r="E162" s="132"/>
      <c r="F162" s="132"/>
      <c r="G162" s="132"/>
      <c r="H162" s="132"/>
      <c r="I162" s="132"/>
      <c r="J162" s="132"/>
      <c r="K162" s="132"/>
    </row>
    <row r="163" spans="2:11" ht="14.4" x14ac:dyDescent="0.3">
      <c r="B163" s="132"/>
      <c r="C163" s="132"/>
      <c r="D163" s="132"/>
      <c r="E163" s="132"/>
      <c r="F163" s="132"/>
      <c r="G163" s="132"/>
      <c r="H163" s="132"/>
      <c r="I163" s="132"/>
      <c r="J163" s="132"/>
      <c r="K163" s="132"/>
    </row>
    <row r="164" spans="2:11" ht="14.4" x14ac:dyDescent="0.3">
      <c r="B164" s="132"/>
      <c r="C164" s="132"/>
      <c r="D164" s="132"/>
      <c r="E164" s="132"/>
      <c r="F164" s="132"/>
      <c r="G164" s="132"/>
      <c r="H164" s="132"/>
      <c r="I164" s="132"/>
      <c r="J164" s="132"/>
      <c r="K164" s="132"/>
    </row>
    <row r="165" spans="2:11" ht="14.4" x14ac:dyDescent="0.3">
      <c r="B165" s="132"/>
      <c r="C165" s="132"/>
      <c r="D165" s="132"/>
      <c r="E165" s="132"/>
      <c r="F165" s="132"/>
      <c r="G165" s="132"/>
      <c r="H165" s="132"/>
      <c r="I165" s="132"/>
      <c r="J165" s="132"/>
      <c r="K165" s="132"/>
    </row>
    <row r="166" spans="2:11" ht="14.4" x14ac:dyDescent="0.3">
      <c r="B166" s="132"/>
      <c r="C166" s="132"/>
      <c r="D166" s="132"/>
      <c r="E166" s="132"/>
      <c r="F166" s="132"/>
      <c r="G166" s="132"/>
      <c r="H166" s="132"/>
      <c r="I166" s="132"/>
      <c r="J166" s="132"/>
      <c r="K166" s="132"/>
    </row>
    <row r="167" spans="2:11" ht="14.4" x14ac:dyDescent="0.3">
      <c r="B167" s="132"/>
      <c r="C167" s="132"/>
      <c r="D167" s="132"/>
      <c r="E167" s="132"/>
      <c r="F167" s="132"/>
      <c r="G167" s="132"/>
      <c r="H167" s="132"/>
      <c r="I167" s="132"/>
      <c r="J167" s="132"/>
      <c r="K167" s="132"/>
    </row>
    <row r="168" spans="2:11" ht="14.4" x14ac:dyDescent="0.3">
      <c r="B168" s="132"/>
      <c r="C168" s="132"/>
      <c r="D168" s="132"/>
      <c r="E168" s="132"/>
      <c r="F168" s="132"/>
      <c r="G168" s="132"/>
      <c r="H168" s="132"/>
      <c r="I168" s="132"/>
      <c r="J168" s="132"/>
      <c r="K168" s="132"/>
    </row>
    <row r="169" spans="2:11" ht="14.4" x14ac:dyDescent="0.3">
      <c r="B169" s="132"/>
      <c r="C169" s="132"/>
      <c r="D169" s="132"/>
      <c r="E169" s="132"/>
      <c r="F169" s="132"/>
      <c r="G169" s="132"/>
      <c r="H169" s="132"/>
      <c r="I169" s="132"/>
      <c r="J169" s="132"/>
      <c r="K169" s="132"/>
    </row>
    <row r="170" spans="2:11" ht="14.4" x14ac:dyDescent="0.3">
      <c r="B170" s="132"/>
      <c r="C170" s="132"/>
      <c r="D170" s="132"/>
      <c r="E170" s="132"/>
      <c r="F170" s="132"/>
      <c r="G170" s="132"/>
      <c r="H170" s="132"/>
      <c r="I170" s="132"/>
      <c r="J170" s="132"/>
      <c r="K170" s="132"/>
    </row>
    <row r="171" spans="2:11" ht="14.4" x14ac:dyDescent="0.3">
      <c r="B171" s="132"/>
      <c r="C171" s="132"/>
      <c r="D171" s="132"/>
      <c r="E171" s="132"/>
      <c r="F171" s="132"/>
      <c r="G171" s="132"/>
      <c r="H171" s="132"/>
      <c r="I171" s="132"/>
      <c r="J171" s="132"/>
      <c r="K171" s="132"/>
    </row>
    <row r="172" spans="2:11" ht="14.4" x14ac:dyDescent="0.3">
      <c r="B172" s="132"/>
      <c r="C172" s="132"/>
      <c r="D172" s="132"/>
      <c r="E172" s="132"/>
      <c r="F172" s="132"/>
      <c r="G172" s="132"/>
      <c r="H172" s="132"/>
      <c r="I172" s="132"/>
      <c r="J172" s="132"/>
      <c r="K172" s="132"/>
    </row>
    <row r="173" spans="2:11" ht="14.4" x14ac:dyDescent="0.3">
      <c r="B173" s="132"/>
      <c r="C173" s="132"/>
      <c r="D173" s="132"/>
      <c r="E173" s="132"/>
      <c r="F173" s="132"/>
      <c r="G173" s="132"/>
      <c r="H173" s="132"/>
      <c r="I173" s="132"/>
      <c r="J173" s="132"/>
      <c r="K173" s="132"/>
    </row>
    <row r="174" spans="2:11" ht="14.4" x14ac:dyDescent="0.3">
      <c r="B174" s="132"/>
      <c r="C174" s="132"/>
      <c r="D174" s="132"/>
      <c r="E174" s="132"/>
      <c r="F174" s="132"/>
      <c r="G174" s="132"/>
      <c r="H174" s="132"/>
      <c r="I174" s="132"/>
      <c r="J174" s="132"/>
      <c r="K174" s="132"/>
    </row>
    <row r="175" spans="2:11" ht="14.4" x14ac:dyDescent="0.3">
      <c r="B175" s="132"/>
      <c r="C175" s="132"/>
      <c r="D175" s="132"/>
      <c r="E175" s="132"/>
      <c r="F175" s="132"/>
      <c r="G175" s="132"/>
      <c r="H175" s="132"/>
      <c r="I175" s="132"/>
      <c r="J175" s="132"/>
      <c r="K175" s="132"/>
    </row>
    <row r="176" spans="2:11" ht="14.4" x14ac:dyDescent="0.3">
      <c r="B176" s="132"/>
      <c r="C176" s="132"/>
      <c r="D176" s="132"/>
      <c r="E176" s="132"/>
      <c r="F176" s="132"/>
      <c r="G176" s="132"/>
      <c r="H176" s="132"/>
      <c r="I176" s="132"/>
      <c r="J176" s="132"/>
      <c r="K176" s="132"/>
    </row>
    <row r="177" spans="2:11" ht="14.4" x14ac:dyDescent="0.3">
      <c r="B177" s="132"/>
      <c r="C177" s="132"/>
      <c r="D177" s="132"/>
      <c r="E177" s="132"/>
      <c r="F177" s="132"/>
      <c r="G177" s="132"/>
      <c r="H177" s="132"/>
      <c r="I177" s="132"/>
      <c r="J177" s="132"/>
      <c r="K177" s="132"/>
    </row>
    <row r="178" spans="2:11" ht="14.4" x14ac:dyDescent="0.3">
      <c r="B178" s="132"/>
      <c r="C178" s="132"/>
      <c r="D178" s="132"/>
      <c r="E178" s="132"/>
      <c r="F178" s="132"/>
      <c r="G178" s="132"/>
      <c r="H178" s="132"/>
      <c r="I178" s="132"/>
      <c r="J178" s="132"/>
      <c r="K178" s="132"/>
    </row>
    <row r="179" spans="2:11" ht="14.4" x14ac:dyDescent="0.3">
      <c r="B179" s="132"/>
      <c r="C179" s="132"/>
      <c r="D179" s="132"/>
      <c r="E179" s="132"/>
      <c r="F179" s="132"/>
      <c r="G179" s="132"/>
      <c r="H179" s="132"/>
      <c r="I179" s="132"/>
      <c r="J179" s="132"/>
      <c r="K179" s="132"/>
    </row>
    <row r="180" spans="2:11" ht="14.4" x14ac:dyDescent="0.3">
      <c r="B180" s="132"/>
      <c r="C180" s="132"/>
      <c r="D180" s="132"/>
      <c r="E180" s="132"/>
      <c r="F180" s="132"/>
      <c r="G180" s="132"/>
      <c r="H180" s="132"/>
      <c r="I180" s="132"/>
      <c r="J180" s="132"/>
      <c r="K180" s="132"/>
    </row>
    <row r="181" spans="2:11" ht="14.4" x14ac:dyDescent="0.3">
      <c r="B181" s="132"/>
      <c r="C181" s="132"/>
      <c r="D181" s="132"/>
      <c r="E181" s="132"/>
      <c r="F181" s="132"/>
      <c r="G181" s="132"/>
      <c r="H181" s="132"/>
      <c r="I181" s="132"/>
      <c r="J181" s="132"/>
      <c r="K181" s="132"/>
    </row>
    <row r="182" spans="2:11" ht="14.4" x14ac:dyDescent="0.3">
      <c r="B182" s="132"/>
      <c r="C182" s="132"/>
      <c r="D182" s="132"/>
      <c r="E182" s="132"/>
      <c r="F182" s="132"/>
      <c r="G182" s="132"/>
      <c r="H182" s="132"/>
      <c r="I182" s="132"/>
      <c r="J182" s="132"/>
      <c r="K182" s="132"/>
    </row>
    <row r="183" spans="2:11" ht="14.4" x14ac:dyDescent="0.3">
      <c r="B183" s="132"/>
      <c r="C183" s="132"/>
      <c r="D183" s="132"/>
      <c r="E183" s="132"/>
      <c r="F183" s="132"/>
      <c r="G183" s="132"/>
      <c r="H183" s="132"/>
      <c r="I183" s="132"/>
      <c r="J183" s="132"/>
      <c r="K183" s="132"/>
    </row>
    <row r="184" spans="2:11" ht="14.4" x14ac:dyDescent="0.3">
      <c r="B184" s="132"/>
      <c r="C184" s="132"/>
      <c r="D184" s="132"/>
      <c r="E184" s="132"/>
      <c r="F184" s="132"/>
      <c r="G184" s="132"/>
      <c r="H184" s="132"/>
      <c r="I184" s="132"/>
      <c r="J184" s="132"/>
      <c r="K184" s="132"/>
    </row>
    <row r="185" spans="2:11" ht="14.4" x14ac:dyDescent="0.3">
      <c r="B185" s="132"/>
      <c r="C185" s="132"/>
      <c r="D185" s="132"/>
      <c r="E185" s="132"/>
      <c r="F185" s="132"/>
      <c r="G185" s="132"/>
      <c r="H185" s="132"/>
      <c r="I185" s="132"/>
      <c r="J185" s="132"/>
      <c r="K185" s="132"/>
    </row>
    <row r="186" spans="2:11" ht="14.4" x14ac:dyDescent="0.3">
      <c r="B186" s="132"/>
      <c r="C186" s="132"/>
      <c r="D186" s="132"/>
      <c r="E186" s="132"/>
      <c r="F186" s="132"/>
      <c r="G186" s="132"/>
      <c r="H186" s="132"/>
      <c r="I186" s="132"/>
      <c r="J186" s="132"/>
      <c r="K186" s="132"/>
    </row>
    <row r="187" spans="2:11" ht="14.4" x14ac:dyDescent="0.3">
      <c r="B187" s="132"/>
      <c r="C187" s="132"/>
      <c r="D187" s="132"/>
      <c r="E187" s="132"/>
      <c r="F187" s="132"/>
      <c r="G187" s="132"/>
      <c r="H187" s="132"/>
      <c r="I187" s="132"/>
      <c r="J187" s="132"/>
      <c r="K187" s="132"/>
    </row>
    <row r="188" spans="2:11" ht="14.4" x14ac:dyDescent="0.3">
      <c r="B188" s="132"/>
      <c r="C188" s="132"/>
      <c r="D188" s="132"/>
      <c r="E188" s="132"/>
      <c r="F188" s="132"/>
      <c r="G188" s="132"/>
      <c r="H188" s="132"/>
      <c r="I188" s="132"/>
      <c r="J188" s="132"/>
      <c r="K188" s="132"/>
    </row>
    <row r="189" spans="2:11" ht="14.4" x14ac:dyDescent="0.3">
      <c r="B189" s="132"/>
      <c r="C189" s="132"/>
      <c r="D189" s="132"/>
      <c r="E189" s="132"/>
      <c r="F189" s="132"/>
      <c r="G189" s="132"/>
      <c r="H189" s="132"/>
      <c r="I189" s="132"/>
      <c r="J189" s="132"/>
      <c r="K189" s="132"/>
    </row>
    <row r="190" spans="2:11" ht="14.4" x14ac:dyDescent="0.3">
      <c r="B190" s="132"/>
      <c r="C190" s="132"/>
      <c r="D190" s="132"/>
      <c r="E190" s="132"/>
      <c r="F190" s="132"/>
      <c r="G190" s="132"/>
      <c r="H190" s="132"/>
      <c r="I190" s="132"/>
      <c r="J190" s="132"/>
      <c r="K190" s="132"/>
    </row>
    <row r="191" spans="2:11" ht="14.4" x14ac:dyDescent="0.3">
      <c r="B191" s="132"/>
      <c r="C191" s="132"/>
      <c r="D191" s="132"/>
      <c r="E191" s="132"/>
      <c r="F191" s="132"/>
      <c r="G191" s="132"/>
      <c r="H191" s="132"/>
      <c r="I191" s="132"/>
      <c r="J191" s="132"/>
      <c r="K191" s="132"/>
    </row>
    <row r="192" spans="2:11" ht="14.4" x14ac:dyDescent="0.3">
      <c r="B192" s="132"/>
      <c r="C192" s="132"/>
      <c r="D192" s="132"/>
      <c r="E192" s="132"/>
      <c r="F192" s="132"/>
      <c r="G192" s="132"/>
      <c r="H192" s="132"/>
      <c r="I192" s="132"/>
      <c r="J192" s="132"/>
      <c r="K192" s="132"/>
    </row>
    <row r="193" spans="2:11" ht="14.4" x14ac:dyDescent="0.3">
      <c r="B193" s="132"/>
      <c r="C193" s="132"/>
      <c r="D193" s="132"/>
      <c r="E193" s="132"/>
      <c r="F193" s="132"/>
      <c r="G193" s="132"/>
      <c r="H193" s="132"/>
      <c r="I193" s="132"/>
      <c r="J193" s="132"/>
      <c r="K193" s="132"/>
    </row>
    <row r="194" spans="2:11" ht="14.4" x14ac:dyDescent="0.3">
      <c r="B194" s="132"/>
      <c r="C194" s="132"/>
      <c r="D194" s="132"/>
      <c r="E194" s="132"/>
      <c r="F194" s="132"/>
      <c r="G194" s="132"/>
      <c r="H194" s="132"/>
      <c r="I194" s="132"/>
      <c r="J194" s="132"/>
      <c r="K194" s="132"/>
    </row>
    <row r="195" spans="2:11" ht="14.4" x14ac:dyDescent="0.3">
      <c r="B195" s="132"/>
      <c r="C195" s="132"/>
      <c r="D195" s="132"/>
      <c r="E195" s="132"/>
      <c r="F195" s="132"/>
      <c r="G195" s="132"/>
      <c r="H195" s="132"/>
      <c r="I195" s="132"/>
      <c r="J195" s="132"/>
      <c r="K195" s="132"/>
    </row>
    <row r="196" spans="2:11" ht="14.4" x14ac:dyDescent="0.3">
      <c r="B196" s="132"/>
      <c r="C196" s="132"/>
      <c r="D196" s="132"/>
      <c r="E196" s="132"/>
      <c r="F196" s="132"/>
      <c r="G196" s="132"/>
      <c r="H196" s="132"/>
      <c r="I196" s="132"/>
      <c r="J196" s="132"/>
      <c r="K196" s="132"/>
    </row>
    <row r="197" spans="2:11" ht="14.4" x14ac:dyDescent="0.3">
      <c r="B197" s="132"/>
      <c r="C197" s="132"/>
      <c r="D197" s="132"/>
      <c r="E197" s="132"/>
      <c r="F197" s="132"/>
      <c r="G197" s="132"/>
      <c r="H197" s="132"/>
      <c r="I197" s="132"/>
      <c r="J197" s="132"/>
      <c r="K197" s="132"/>
    </row>
    <row r="198" spans="2:11" ht="14.4" x14ac:dyDescent="0.3">
      <c r="B198" s="132"/>
      <c r="C198" s="132"/>
      <c r="D198" s="132"/>
      <c r="E198" s="132"/>
      <c r="F198" s="132"/>
      <c r="G198" s="132"/>
      <c r="H198" s="132"/>
      <c r="I198" s="132"/>
      <c r="J198" s="132"/>
      <c r="K198" s="132"/>
    </row>
    <row r="199" spans="2:11" ht="14.4" x14ac:dyDescent="0.3">
      <c r="B199" s="132"/>
      <c r="C199" s="132"/>
      <c r="D199" s="132"/>
      <c r="E199" s="132"/>
      <c r="F199" s="132"/>
      <c r="G199" s="132"/>
      <c r="H199" s="132"/>
      <c r="I199" s="132"/>
      <c r="J199" s="132"/>
      <c r="K199" s="132"/>
    </row>
    <row r="200" spans="2:11" ht="14.4" x14ac:dyDescent="0.3">
      <c r="B200" s="132"/>
      <c r="C200" s="132"/>
      <c r="D200" s="132"/>
      <c r="E200" s="132"/>
      <c r="F200" s="132"/>
      <c r="G200" s="132"/>
      <c r="H200" s="132"/>
      <c r="I200" s="132"/>
      <c r="J200" s="132"/>
      <c r="K200" s="132"/>
    </row>
    <row r="201" spans="2:11" ht="14.4" x14ac:dyDescent="0.3">
      <c r="B201" s="132"/>
      <c r="C201" s="132"/>
      <c r="D201" s="132"/>
      <c r="E201" s="132"/>
      <c r="F201" s="132"/>
      <c r="G201" s="132"/>
      <c r="H201" s="132"/>
      <c r="I201" s="132"/>
      <c r="J201" s="132"/>
      <c r="K201" s="132"/>
    </row>
    <row r="202" spans="2:11" ht="14.4" x14ac:dyDescent="0.3">
      <c r="B202" s="132"/>
      <c r="C202" s="132"/>
      <c r="D202" s="132"/>
      <c r="E202" s="132"/>
      <c r="F202" s="132"/>
      <c r="G202" s="132"/>
      <c r="H202" s="132"/>
      <c r="I202" s="132"/>
      <c r="J202" s="132"/>
      <c r="K202" s="132"/>
    </row>
    <row r="203" spans="2:11" ht="14.4" x14ac:dyDescent="0.3">
      <c r="B203" s="132"/>
      <c r="C203" s="132"/>
      <c r="D203" s="132"/>
      <c r="E203" s="132"/>
      <c r="F203" s="132"/>
      <c r="G203" s="132"/>
      <c r="H203" s="132"/>
      <c r="I203" s="132"/>
      <c r="J203" s="132"/>
      <c r="K203" s="132"/>
    </row>
    <row r="204" spans="2:11" ht="14.4" x14ac:dyDescent="0.3">
      <c r="B204" s="132"/>
      <c r="C204" s="132"/>
      <c r="D204" s="132"/>
      <c r="E204" s="132"/>
      <c r="F204" s="132"/>
      <c r="G204" s="132"/>
      <c r="H204" s="132"/>
      <c r="I204" s="132"/>
      <c r="J204" s="132"/>
      <c r="K204" s="132"/>
    </row>
    <row r="205" spans="2:11" ht="14.4" x14ac:dyDescent="0.3">
      <c r="B205" s="132"/>
      <c r="C205" s="132"/>
      <c r="D205" s="132"/>
      <c r="E205" s="132"/>
      <c r="F205" s="132"/>
      <c r="G205" s="132"/>
      <c r="H205" s="132"/>
      <c r="I205" s="132"/>
      <c r="J205" s="132"/>
      <c r="K205" s="132"/>
    </row>
    <row r="206" spans="2:11" ht="14.4" x14ac:dyDescent="0.3">
      <c r="B206" s="132"/>
      <c r="C206" s="132"/>
      <c r="D206" s="132"/>
      <c r="E206" s="132"/>
      <c r="F206" s="132"/>
      <c r="G206" s="132"/>
      <c r="H206" s="132"/>
      <c r="I206" s="132"/>
      <c r="J206" s="132"/>
      <c r="K206" s="132"/>
    </row>
    <row r="207" spans="2:11" ht="14.4" x14ac:dyDescent="0.3">
      <c r="B207" s="132"/>
      <c r="C207" s="132"/>
      <c r="D207" s="132"/>
      <c r="E207" s="132"/>
      <c r="F207" s="132"/>
      <c r="G207" s="132"/>
      <c r="H207" s="132"/>
      <c r="I207" s="132"/>
      <c r="J207" s="132"/>
      <c r="K207" s="132"/>
    </row>
    <row r="208" spans="2:11" ht="14.4" x14ac:dyDescent="0.3">
      <c r="B208" s="132"/>
      <c r="C208" s="132"/>
      <c r="D208" s="132"/>
      <c r="E208" s="132"/>
      <c r="F208" s="132"/>
      <c r="G208" s="132"/>
      <c r="H208" s="132"/>
      <c r="I208" s="132"/>
      <c r="J208" s="132"/>
      <c r="K208" s="132"/>
    </row>
    <row r="209" spans="2:11" ht="14.4" x14ac:dyDescent="0.3">
      <c r="B209" s="132"/>
      <c r="C209" s="132"/>
      <c r="D209" s="132"/>
      <c r="E209" s="132"/>
      <c r="F209" s="132"/>
      <c r="G209" s="132"/>
      <c r="H209" s="132"/>
      <c r="I209" s="132"/>
      <c r="J209" s="132"/>
      <c r="K209" s="132"/>
    </row>
    <row r="210" spans="2:11" ht="14.4" x14ac:dyDescent="0.3">
      <c r="B210" s="132"/>
      <c r="C210" s="132"/>
      <c r="D210" s="132"/>
      <c r="E210" s="132"/>
      <c r="F210" s="132"/>
      <c r="G210" s="132"/>
      <c r="H210" s="132"/>
      <c r="I210" s="132"/>
      <c r="J210" s="132"/>
      <c r="K210" s="132"/>
    </row>
    <row r="211" spans="2:11" ht="14.4" x14ac:dyDescent="0.3">
      <c r="B211" s="132"/>
      <c r="C211" s="132"/>
      <c r="D211" s="132"/>
      <c r="E211" s="132"/>
      <c r="F211" s="132"/>
      <c r="G211" s="132"/>
      <c r="H211" s="132"/>
      <c r="I211" s="132"/>
      <c r="J211" s="132"/>
      <c r="K211" s="132"/>
    </row>
    <row r="212" spans="2:11" ht="14.4" x14ac:dyDescent="0.3">
      <c r="B212" s="132"/>
      <c r="C212" s="132"/>
      <c r="D212" s="132"/>
      <c r="E212" s="132"/>
      <c r="F212" s="132"/>
      <c r="G212" s="132"/>
      <c r="H212" s="132"/>
      <c r="I212" s="132"/>
      <c r="J212" s="132"/>
      <c r="K212" s="132"/>
    </row>
    <row r="213" spans="2:11" ht="14.4" x14ac:dyDescent="0.3">
      <c r="B213" s="132"/>
      <c r="C213" s="132"/>
      <c r="D213" s="132"/>
      <c r="E213" s="132"/>
      <c r="F213" s="132"/>
      <c r="G213" s="132"/>
      <c r="H213" s="132"/>
      <c r="I213" s="132"/>
      <c r="J213" s="132"/>
      <c r="K213" s="132"/>
    </row>
    <row r="214" spans="2:11" ht="14.4" x14ac:dyDescent="0.3">
      <c r="B214" s="132"/>
      <c r="C214" s="132"/>
      <c r="D214" s="132"/>
      <c r="E214" s="132"/>
      <c r="F214" s="132"/>
      <c r="G214" s="132"/>
      <c r="H214" s="132"/>
      <c r="I214" s="132"/>
      <c r="J214" s="132"/>
      <c r="K214" s="132"/>
    </row>
    <row r="215" spans="2:11" ht="14.4" x14ac:dyDescent="0.3">
      <c r="B215" s="132"/>
      <c r="C215" s="132"/>
      <c r="D215" s="132"/>
      <c r="E215" s="132"/>
      <c r="F215" s="132"/>
      <c r="G215" s="132"/>
      <c r="H215" s="132"/>
      <c r="I215" s="132"/>
      <c r="J215" s="132"/>
      <c r="K215" s="132"/>
    </row>
    <row r="216" spans="2:11" ht="14.4" x14ac:dyDescent="0.3">
      <c r="B216" s="132"/>
      <c r="C216" s="132"/>
      <c r="D216" s="132"/>
      <c r="E216" s="132"/>
      <c r="F216" s="132"/>
      <c r="G216" s="132"/>
      <c r="H216" s="132"/>
      <c r="I216" s="132"/>
      <c r="J216" s="132"/>
      <c r="K216" s="132"/>
    </row>
    <row r="217" spans="2:11" ht="14.4" x14ac:dyDescent="0.3">
      <c r="B217" s="132"/>
      <c r="C217" s="132"/>
      <c r="D217" s="132"/>
      <c r="E217" s="132"/>
      <c r="F217" s="132"/>
      <c r="G217" s="132"/>
      <c r="H217" s="132"/>
      <c r="I217" s="132"/>
      <c r="J217" s="132"/>
      <c r="K217" s="132"/>
    </row>
    <row r="218" spans="2:11" ht="14.4" x14ac:dyDescent="0.3">
      <c r="B218" s="132"/>
      <c r="C218" s="132"/>
      <c r="D218" s="132"/>
      <c r="E218" s="132"/>
      <c r="F218" s="132"/>
      <c r="G218" s="132"/>
      <c r="H218" s="132"/>
      <c r="I218" s="132"/>
      <c r="J218" s="132"/>
      <c r="K218" s="132"/>
    </row>
    <row r="219" spans="2:11" ht="14.4" x14ac:dyDescent="0.3">
      <c r="B219" s="132"/>
      <c r="C219" s="132"/>
      <c r="D219" s="132"/>
      <c r="E219" s="132"/>
      <c r="F219" s="132"/>
      <c r="G219" s="132"/>
      <c r="H219" s="132"/>
      <c r="I219" s="132"/>
      <c r="J219" s="132"/>
      <c r="K219" s="132"/>
    </row>
    <row r="220" spans="2:11" ht="14.4" x14ac:dyDescent="0.3">
      <c r="B220" s="132"/>
      <c r="C220" s="132"/>
      <c r="D220" s="132"/>
      <c r="E220" s="132"/>
      <c r="F220" s="132"/>
      <c r="G220" s="132"/>
      <c r="H220" s="132"/>
      <c r="I220" s="132"/>
      <c r="J220" s="132"/>
      <c r="K220" s="132"/>
    </row>
    <row r="221" spans="2:11" ht="14.4" x14ac:dyDescent="0.3">
      <c r="B221" s="132"/>
      <c r="C221" s="132"/>
      <c r="D221" s="132"/>
      <c r="E221" s="132"/>
      <c r="F221" s="132"/>
      <c r="G221" s="132"/>
      <c r="H221" s="132"/>
      <c r="I221" s="132"/>
      <c r="J221" s="132"/>
      <c r="K221" s="132"/>
    </row>
    <row r="222" spans="2:11" ht="14.4" x14ac:dyDescent="0.3">
      <c r="B222" s="132"/>
      <c r="C222" s="132"/>
      <c r="D222" s="132"/>
      <c r="E222" s="132"/>
      <c r="F222" s="132"/>
      <c r="G222" s="132"/>
      <c r="H222" s="132"/>
      <c r="I222" s="132"/>
      <c r="J222" s="132"/>
      <c r="K222" s="132"/>
    </row>
    <row r="223" spans="2:11" ht="14.4" x14ac:dyDescent="0.3">
      <c r="B223" s="132"/>
      <c r="C223" s="132"/>
      <c r="D223" s="132"/>
      <c r="E223" s="132"/>
      <c r="F223" s="132"/>
      <c r="G223" s="132"/>
      <c r="H223" s="132"/>
      <c r="I223" s="132"/>
      <c r="J223" s="132"/>
      <c r="K223" s="132"/>
    </row>
    <row r="224" spans="2:11" ht="14.4" x14ac:dyDescent="0.3">
      <c r="B224" s="132"/>
      <c r="C224" s="132"/>
      <c r="D224" s="132"/>
      <c r="E224" s="132"/>
      <c r="F224" s="132"/>
      <c r="G224" s="132"/>
      <c r="H224" s="132"/>
      <c r="I224" s="132"/>
      <c r="J224" s="132"/>
      <c r="K224" s="132"/>
    </row>
    <row r="225" spans="2:11" ht="14.4" x14ac:dyDescent="0.3">
      <c r="B225" s="132"/>
      <c r="C225" s="132"/>
      <c r="D225" s="132"/>
      <c r="E225" s="132"/>
      <c r="F225" s="132"/>
      <c r="G225" s="132"/>
      <c r="H225" s="132"/>
      <c r="I225" s="132"/>
      <c r="J225" s="132"/>
      <c r="K225" s="132"/>
    </row>
    <row r="226" spans="2:11" ht="14.4" x14ac:dyDescent="0.3">
      <c r="B226" s="132"/>
      <c r="C226" s="132"/>
      <c r="D226" s="132"/>
      <c r="E226" s="132"/>
      <c r="F226" s="132"/>
      <c r="G226" s="132"/>
      <c r="H226" s="132"/>
      <c r="I226" s="132"/>
      <c r="J226" s="132"/>
      <c r="K226" s="132"/>
    </row>
    <row r="227" spans="2:11" ht="14.4" x14ac:dyDescent="0.3">
      <c r="B227" s="132"/>
      <c r="C227" s="132"/>
      <c r="D227" s="132"/>
      <c r="E227" s="132"/>
      <c r="F227" s="132"/>
      <c r="G227" s="132"/>
      <c r="H227" s="132"/>
      <c r="I227" s="132"/>
      <c r="J227" s="132"/>
      <c r="K227" s="132"/>
    </row>
    <row r="228" spans="2:11" ht="14.4" x14ac:dyDescent="0.3">
      <c r="B228" s="132"/>
      <c r="C228" s="132"/>
      <c r="D228" s="132"/>
      <c r="E228" s="132"/>
      <c r="F228" s="132"/>
      <c r="G228" s="132"/>
      <c r="H228" s="132"/>
      <c r="I228" s="132"/>
      <c r="J228" s="132"/>
      <c r="K228" s="132"/>
    </row>
    <row r="229" spans="2:11" ht="14.4" x14ac:dyDescent="0.3">
      <c r="B229" s="132"/>
      <c r="C229" s="132"/>
      <c r="D229" s="132"/>
      <c r="E229" s="132"/>
      <c r="F229" s="132"/>
      <c r="G229" s="132"/>
      <c r="H229" s="132"/>
      <c r="I229" s="132"/>
      <c r="J229" s="132"/>
      <c r="K229" s="132"/>
    </row>
    <row r="230" spans="2:11" ht="14.4" x14ac:dyDescent="0.3">
      <c r="B230" s="132"/>
      <c r="C230" s="132"/>
      <c r="D230" s="132"/>
      <c r="E230" s="132"/>
      <c r="F230" s="132"/>
      <c r="G230" s="132"/>
      <c r="H230" s="132"/>
      <c r="I230" s="132"/>
      <c r="J230" s="132"/>
      <c r="K230" s="132"/>
    </row>
    <row r="231" spans="2:11" ht="14.4" x14ac:dyDescent="0.3">
      <c r="B231" s="132"/>
      <c r="C231" s="132"/>
      <c r="D231" s="132"/>
      <c r="E231" s="132"/>
      <c r="F231" s="132"/>
      <c r="G231" s="132"/>
      <c r="H231" s="132"/>
      <c r="I231" s="132"/>
      <c r="J231" s="132"/>
      <c r="K231" s="132"/>
    </row>
    <row r="232" spans="2:11" ht="14.4" x14ac:dyDescent="0.3">
      <c r="B232" s="132"/>
      <c r="C232" s="132"/>
      <c r="D232" s="132"/>
      <c r="E232" s="132"/>
      <c r="F232" s="132"/>
      <c r="G232" s="132"/>
      <c r="H232" s="132"/>
      <c r="I232" s="132"/>
      <c r="J232" s="132"/>
      <c r="K232" s="132"/>
    </row>
    <row r="233" spans="2:11" ht="14.4" x14ac:dyDescent="0.3">
      <c r="B233" s="132"/>
      <c r="C233" s="132"/>
      <c r="D233" s="132"/>
      <c r="E233" s="132"/>
      <c r="F233" s="132"/>
      <c r="G233" s="132"/>
      <c r="H233" s="132"/>
      <c r="I233" s="132"/>
      <c r="J233" s="132"/>
      <c r="K233" s="132"/>
    </row>
    <row r="234" spans="2:11" ht="14.4" x14ac:dyDescent="0.3">
      <c r="B234" s="132"/>
      <c r="C234" s="132"/>
      <c r="D234" s="132"/>
      <c r="E234" s="132"/>
      <c r="F234" s="132"/>
      <c r="G234" s="132"/>
      <c r="H234" s="132"/>
      <c r="I234" s="132"/>
      <c r="J234" s="132"/>
      <c r="K234" s="132"/>
    </row>
    <row r="235" spans="2:11" ht="14.4" x14ac:dyDescent="0.3">
      <c r="B235" s="132"/>
      <c r="C235" s="132"/>
      <c r="D235" s="132"/>
      <c r="E235" s="132"/>
      <c r="F235" s="132"/>
      <c r="G235" s="132"/>
      <c r="H235" s="132"/>
      <c r="I235" s="132"/>
      <c r="J235" s="132"/>
      <c r="K235" s="132"/>
    </row>
    <row r="236" spans="2:11" ht="14.4" x14ac:dyDescent="0.3">
      <c r="B236" s="132"/>
      <c r="C236" s="132"/>
      <c r="D236" s="132"/>
      <c r="E236" s="132"/>
      <c r="F236" s="132"/>
      <c r="G236" s="132"/>
      <c r="H236" s="132"/>
      <c r="I236" s="132"/>
      <c r="J236" s="132"/>
      <c r="K236" s="132"/>
    </row>
    <row r="237" spans="2:11" ht="14.4" x14ac:dyDescent="0.3">
      <c r="B237" s="132"/>
      <c r="C237" s="132"/>
      <c r="D237" s="132"/>
      <c r="E237" s="132"/>
      <c r="F237" s="132"/>
      <c r="G237" s="132"/>
      <c r="H237" s="132"/>
      <c r="I237" s="132"/>
      <c r="J237" s="132"/>
      <c r="K237" s="132"/>
    </row>
    <row r="238" spans="2:11" ht="14.4" x14ac:dyDescent="0.3">
      <c r="B238" s="132"/>
      <c r="C238" s="132"/>
      <c r="D238" s="132"/>
      <c r="E238" s="132"/>
      <c r="F238" s="132"/>
      <c r="G238" s="132"/>
      <c r="H238" s="132"/>
      <c r="I238" s="132"/>
      <c r="J238" s="132"/>
      <c r="K238" s="132"/>
    </row>
    <row r="239" spans="2:11" ht="14.4" x14ac:dyDescent="0.3">
      <c r="B239" s="132"/>
      <c r="C239" s="132"/>
      <c r="D239" s="132"/>
      <c r="E239" s="132"/>
      <c r="F239" s="132"/>
      <c r="G239" s="132"/>
      <c r="H239" s="132"/>
      <c r="I239" s="132"/>
      <c r="J239" s="132"/>
      <c r="K239" s="132"/>
    </row>
    <row r="240" spans="2:11" ht="14.4" x14ac:dyDescent="0.3">
      <c r="B240" s="132"/>
      <c r="C240" s="132"/>
      <c r="D240" s="132"/>
      <c r="E240" s="132"/>
      <c r="F240" s="132"/>
      <c r="G240" s="132"/>
      <c r="H240" s="132"/>
      <c r="I240" s="132"/>
      <c r="J240" s="132"/>
      <c r="K240" s="132"/>
    </row>
    <row r="241" spans="2:11" ht="14.4" x14ac:dyDescent="0.3">
      <c r="B241" s="132"/>
      <c r="C241" s="132"/>
      <c r="D241" s="132"/>
      <c r="E241" s="132"/>
      <c r="F241" s="132"/>
      <c r="G241" s="132"/>
      <c r="H241" s="132"/>
      <c r="I241" s="132"/>
      <c r="J241" s="132"/>
      <c r="K241" s="132"/>
    </row>
    <row r="242" spans="2:11" ht="14.4" x14ac:dyDescent="0.3">
      <c r="B242" s="132"/>
      <c r="C242" s="132"/>
      <c r="D242" s="132"/>
      <c r="E242" s="132"/>
      <c r="F242" s="132"/>
      <c r="G242" s="132"/>
      <c r="H242" s="132"/>
      <c r="I242" s="132"/>
      <c r="J242" s="132"/>
      <c r="K242" s="132"/>
    </row>
    <row r="243" spans="2:11" ht="14.4" x14ac:dyDescent="0.3">
      <c r="B243" s="132"/>
      <c r="C243" s="132"/>
      <c r="D243" s="132"/>
      <c r="E243" s="132"/>
      <c r="F243" s="132"/>
      <c r="G243" s="132"/>
      <c r="H243" s="132"/>
      <c r="I243" s="132"/>
      <c r="J243" s="132"/>
      <c r="K243" s="132"/>
    </row>
    <row r="244" spans="2:11" ht="14.4" x14ac:dyDescent="0.3">
      <c r="B244" s="132"/>
      <c r="C244" s="132"/>
      <c r="D244" s="132"/>
      <c r="E244" s="132"/>
      <c r="F244" s="132"/>
      <c r="G244" s="132"/>
      <c r="H244" s="132"/>
      <c r="I244" s="132"/>
      <c r="J244" s="132"/>
      <c r="K244" s="132"/>
    </row>
    <row r="245" spans="2:11" ht="14.4" x14ac:dyDescent="0.3">
      <c r="B245" s="132"/>
      <c r="C245" s="132"/>
      <c r="D245" s="132"/>
      <c r="E245" s="132"/>
      <c r="F245" s="132"/>
      <c r="G245" s="132"/>
      <c r="H245" s="132"/>
      <c r="I245" s="132"/>
      <c r="J245" s="132"/>
      <c r="K245" s="132"/>
    </row>
    <row r="246" spans="2:11" ht="14.4" x14ac:dyDescent="0.3">
      <c r="B246" s="132"/>
      <c r="C246" s="132"/>
      <c r="D246" s="132"/>
      <c r="E246" s="132"/>
      <c r="F246" s="132"/>
      <c r="G246" s="132"/>
      <c r="H246" s="132"/>
      <c r="I246" s="132"/>
      <c r="J246" s="132"/>
      <c r="K246" s="132"/>
    </row>
    <row r="247" spans="2:11" ht="14.4" x14ac:dyDescent="0.3">
      <c r="B247" s="132"/>
      <c r="C247" s="132"/>
      <c r="D247" s="132"/>
      <c r="E247" s="132"/>
      <c r="F247" s="132"/>
      <c r="G247" s="132"/>
      <c r="H247" s="132"/>
      <c r="I247" s="132"/>
      <c r="J247" s="132"/>
      <c r="K247" s="132"/>
    </row>
    <row r="248" spans="2:11" ht="14.4" x14ac:dyDescent="0.3">
      <c r="B248" s="132"/>
      <c r="C248" s="132"/>
      <c r="D248" s="132"/>
      <c r="E248" s="132"/>
      <c r="F248" s="132"/>
      <c r="G248" s="132"/>
      <c r="H248" s="132"/>
      <c r="I248" s="132"/>
      <c r="J248" s="132"/>
      <c r="K248" s="132"/>
    </row>
    <row r="249" spans="2:11" ht="14.4" x14ac:dyDescent="0.3">
      <c r="B249" s="132"/>
      <c r="C249" s="132"/>
      <c r="D249" s="132"/>
      <c r="E249" s="132"/>
      <c r="F249" s="132"/>
      <c r="G249" s="132"/>
      <c r="H249" s="132"/>
      <c r="I249" s="132"/>
      <c r="J249" s="132"/>
      <c r="K249" s="132"/>
    </row>
    <row r="250" spans="2:11" ht="14.4" x14ac:dyDescent="0.3">
      <c r="B250" s="132"/>
      <c r="C250" s="132"/>
      <c r="D250" s="132"/>
      <c r="E250" s="132"/>
      <c r="F250" s="132"/>
      <c r="G250" s="132"/>
      <c r="H250" s="132"/>
      <c r="I250" s="132"/>
      <c r="J250" s="132"/>
      <c r="K250" s="132"/>
    </row>
    <row r="251" spans="2:11" ht="14.4" x14ac:dyDescent="0.3">
      <c r="B251" s="132"/>
      <c r="C251" s="132"/>
      <c r="D251" s="132"/>
      <c r="E251" s="132"/>
      <c r="F251" s="132"/>
      <c r="G251" s="132"/>
      <c r="H251" s="132"/>
      <c r="I251" s="132"/>
      <c r="J251" s="132"/>
      <c r="K251" s="132"/>
    </row>
    <row r="252" spans="2:11" ht="14.4" x14ac:dyDescent="0.3">
      <c r="B252" s="132"/>
      <c r="C252" s="132"/>
      <c r="D252" s="132"/>
      <c r="E252" s="132"/>
      <c r="F252" s="132"/>
      <c r="G252" s="132"/>
      <c r="H252" s="132"/>
      <c r="I252" s="132"/>
      <c r="J252" s="132"/>
      <c r="K252" s="132"/>
    </row>
    <row r="253" spans="2:11" ht="14.4" x14ac:dyDescent="0.3">
      <c r="B253" s="132"/>
      <c r="C253" s="132"/>
      <c r="D253" s="132"/>
      <c r="E253" s="132"/>
      <c r="F253" s="132"/>
      <c r="G253" s="132"/>
      <c r="H253" s="132"/>
      <c r="I253" s="132"/>
      <c r="J253" s="132"/>
      <c r="K253" s="132"/>
    </row>
    <row r="254" spans="2:11" ht="14.4" x14ac:dyDescent="0.3">
      <c r="B254" s="132"/>
      <c r="C254" s="132"/>
      <c r="D254" s="132"/>
      <c r="E254" s="132"/>
      <c r="F254" s="132"/>
      <c r="G254" s="132"/>
      <c r="H254" s="132"/>
      <c r="I254" s="132"/>
      <c r="J254" s="132"/>
      <c r="K254" s="132"/>
    </row>
    <row r="255" spans="2:11" ht="14.4" x14ac:dyDescent="0.3">
      <c r="B255" s="132"/>
      <c r="C255" s="132"/>
      <c r="D255" s="132"/>
      <c r="E255" s="132"/>
      <c r="F255" s="132"/>
      <c r="G255" s="132"/>
      <c r="H255" s="132"/>
      <c r="I255" s="132"/>
      <c r="J255" s="132"/>
      <c r="K255" s="132"/>
    </row>
    <row r="256" spans="2:11" ht="14.4" x14ac:dyDescent="0.3">
      <c r="B256" s="132"/>
      <c r="C256" s="132"/>
      <c r="D256" s="132"/>
      <c r="E256" s="132"/>
      <c r="F256" s="132"/>
      <c r="G256" s="132"/>
      <c r="H256" s="132"/>
      <c r="I256" s="132"/>
      <c r="J256" s="132"/>
      <c r="K256" s="132"/>
    </row>
    <row r="257" spans="2:11" ht="14.4" x14ac:dyDescent="0.3">
      <c r="B257" s="132"/>
      <c r="C257" s="132"/>
      <c r="D257" s="132"/>
      <c r="E257" s="132"/>
      <c r="F257" s="132"/>
      <c r="G257" s="132"/>
      <c r="H257" s="132"/>
      <c r="I257" s="132"/>
      <c r="J257" s="132"/>
      <c r="K257" s="132"/>
    </row>
    <row r="258" spans="2:11" ht="14.4" x14ac:dyDescent="0.3">
      <c r="B258" s="132"/>
      <c r="C258" s="132"/>
      <c r="D258" s="132"/>
      <c r="E258" s="132"/>
      <c r="F258" s="132"/>
      <c r="G258" s="132"/>
      <c r="H258" s="132"/>
      <c r="I258" s="132"/>
      <c r="J258" s="132"/>
      <c r="K258" s="132"/>
    </row>
    <row r="259" spans="2:11" ht="14.4" x14ac:dyDescent="0.3">
      <c r="B259" s="132"/>
      <c r="C259" s="132"/>
      <c r="D259" s="132"/>
      <c r="E259" s="132"/>
      <c r="F259" s="132"/>
      <c r="G259" s="132"/>
      <c r="H259" s="132"/>
      <c r="I259" s="132"/>
      <c r="J259" s="132"/>
      <c r="K259" s="132"/>
    </row>
    <row r="260" spans="2:11" ht="14.4" x14ac:dyDescent="0.3">
      <c r="B260" s="132"/>
      <c r="C260" s="132"/>
      <c r="D260" s="132"/>
      <c r="E260" s="132"/>
      <c r="F260" s="132"/>
      <c r="G260" s="132"/>
      <c r="H260" s="132"/>
      <c r="I260" s="132"/>
      <c r="J260" s="132"/>
      <c r="K260" s="132"/>
    </row>
    <row r="261" spans="2:11" ht="14.4" x14ac:dyDescent="0.3">
      <c r="B261" s="132"/>
      <c r="C261" s="132"/>
      <c r="D261" s="132"/>
      <c r="E261" s="132"/>
      <c r="F261" s="132"/>
      <c r="G261" s="132"/>
      <c r="H261" s="132"/>
      <c r="I261" s="132"/>
      <c r="J261" s="132"/>
      <c r="K261" s="132"/>
    </row>
    <row r="262" spans="2:11" ht="14.4" x14ac:dyDescent="0.3">
      <c r="B262" s="132"/>
      <c r="C262" s="132"/>
      <c r="D262" s="132"/>
      <c r="E262" s="132"/>
      <c r="F262" s="132"/>
      <c r="G262" s="132"/>
      <c r="H262" s="132"/>
      <c r="I262" s="132"/>
      <c r="J262" s="132"/>
      <c r="K262" s="132"/>
    </row>
    <row r="263" spans="2:11" ht="14.4" x14ac:dyDescent="0.3">
      <c r="B263" s="132"/>
      <c r="C263" s="132"/>
      <c r="D263" s="132"/>
      <c r="E263" s="132"/>
      <c r="F263" s="132"/>
      <c r="G263" s="132"/>
      <c r="H263" s="132"/>
      <c r="I263" s="132"/>
      <c r="J263" s="132"/>
      <c r="K263" s="132"/>
    </row>
    <row r="264" spans="2:11" ht="14.4" x14ac:dyDescent="0.3">
      <c r="B264" s="132"/>
      <c r="C264" s="132"/>
      <c r="D264" s="132"/>
      <c r="E264" s="132"/>
      <c r="F264" s="132"/>
      <c r="G264" s="132"/>
      <c r="H264" s="132"/>
      <c r="I264" s="132"/>
      <c r="J264" s="132"/>
      <c r="K264" s="132"/>
    </row>
    <row r="265" spans="2:11" ht="14.4" x14ac:dyDescent="0.3">
      <c r="B265" s="132"/>
      <c r="C265" s="132"/>
      <c r="D265" s="132"/>
      <c r="E265" s="132"/>
      <c r="F265" s="132"/>
      <c r="G265" s="132"/>
      <c r="H265" s="132"/>
      <c r="I265" s="132"/>
      <c r="J265" s="132"/>
      <c r="K265" s="132"/>
    </row>
    <row r="266" spans="2:11" ht="14.4" x14ac:dyDescent="0.3">
      <c r="B266" s="132"/>
      <c r="C266" s="132"/>
      <c r="D266" s="132"/>
      <c r="E266" s="132"/>
      <c r="F266" s="132"/>
      <c r="G266" s="132"/>
      <c r="H266" s="132"/>
      <c r="I266" s="132"/>
      <c r="J266" s="132"/>
      <c r="K266" s="132"/>
    </row>
    <row r="267" spans="2:11" ht="14.4" x14ac:dyDescent="0.3">
      <c r="B267" s="132"/>
      <c r="C267" s="132"/>
      <c r="D267" s="132"/>
      <c r="E267" s="132"/>
      <c r="F267" s="132"/>
      <c r="G267" s="132"/>
      <c r="H267" s="132"/>
      <c r="I267" s="132"/>
      <c r="J267" s="132"/>
      <c r="K267" s="132"/>
    </row>
    <row r="268" spans="2:11" ht="14.4" x14ac:dyDescent="0.3">
      <c r="B268" s="132"/>
      <c r="C268" s="132"/>
      <c r="D268" s="132"/>
      <c r="E268" s="132"/>
      <c r="F268" s="132"/>
      <c r="G268" s="132"/>
      <c r="H268" s="132"/>
      <c r="I268" s="132"/>
      <c r="J268" s="132"/>
      <c r="K268" s="132"/>
    </row>
    <row r="269" spans="2:11" ht="14.4" x14ac:dyDescent="0.3">
      <c r="B269" s="132"/>
      <c r="C269" s="132"/>
      <c r="D269" s="132"/>
      <c r="E269" s="132"/>
      <c r="F269" s="132"/>
      <c r="G269" s="132"/>
      <c r="H269" s="132"/>
      <c r="I269" s="132"/>
      <c r="J269" s="132"/>
      <c r="K269" s="132"/>
    </row>
    <row r="270" spans="2:11" ht="14.4" x14ac:dyDescent="0.3">
      <c r="B270" s="132"/>
      <c r="C270" s="132"/>
      <c r="D270" s="132"/>
      <c r="E270" s="132"/>
      <c r="F270" s="132"/>
      <c r="G270" s="132"/>
      <c r="H270" s="132"/>
      <c r="I270" s="132"/>
      <c r="J270" s="132"/>
      <c r="K270" s="132"/>
    </row>
    <row r="271" spans="2:11" ht="14.4" x14ac:dyDescent="0.3">
      <c r="B271" s="132"/>
      <c r="C271" s="132"/>
      <c r="D271" s="132"/>
      <c r="E271" s="132"/>
      <c r="F271" s="132"/>
      <c r="G271" s="132"/>
      <c r="H271" s="132"/>
      <c r="I271" s="132"/>
      <c r="J271" s="132"/>
      <c r="K271" s="132"/>
    </row>
    <row r="272" spans="2:11" ht="14.4" x14ac:dyDescent="0.3">
      <c r="B272" s="132"/>
      <c r="C272" s="132"/>
      <c r="D272" s="132"/>
      <c r="E272" s="132"/>
      <c r="F272" s="132"/>
      <c r="G272" s="132"/>
      <c r="H272" s="132"/>
      <c r="I272" s="132"/>
      <c r="J272" s="132"/>
      <c r="K272" s="132"/>
    </row>
    <row r="273" spans="2:11" ht="14.4" x14ac:dyDescent="0.3">
      <c r="B273" s="132"/>
      <c r="C273" s="132"/>
      <c r="D273" s="132"/>
      <c r="E273" s="132"/>
      <c r="F273" s="132"/>
      <c r="G273" s="132"/>
      <c r="H273" s="132"/>
      <c r="I273" s="132"/>
      <c r="J273" s="132"/>
      <c r="K273" s="132"/>
    </row>
    <row r="274" spans="2:11" ht="14.4" x14ac:dyDescent="0.3">
      <c r="B274" s="132"/>
      <c r="C274" s="132"/>
      <c r="D274" s="132"/>
      <c r="E274" s="132"/>
      <c r="F274" s="132"/>
      <c r="G274" s="132"/>
      <c r="H274" s="132"/>
      <c r="I274" s="132"/>
      <c r="J274" s="132"/>
      <c r="K274" s="132"/>
    </row>
  </sheetData>
  <mergeCells count="54">
    <mergeCell ref="B102:E102"/>
    <mergeCell ref="B103:E103"/>
    <mergeCell ref="B72:E72"/>
    <mergeCell ref="B74:E74"/>
    <mergeCell ref="B73:E73"/>
    <mergeCell ref="B85:E85"/>
    <mergeCell ref="B86:E86"/>
    <mergeCell ref="B87:E87"/>
    <mergeCell ref="B98:H98"/>
    <mergeCell ref="B99:H99"/>
    <mergeCell ref="B77:C77"/>
    <mergeCell ref="B82:H82"/>
    <mergeCell ref="B83:H83"/>
    <mergeCell ref="B84:H84"/>
    <mergeCell ref="F76:F77"/>
    <mergeCell ref="G76:G77"/>
    <mergeCell ref="F56:F57"/>
    <mergeCell ref="B100:H100"/>
    <mergeCell ref="B101:E101"/>
    <mergeCell ref="B67:C67"/>
    <mergeCell ref="B76:C76"/>
    <mergeCell ref="B56:C56"/>
    <mergeCell ref="B71:E71"/>
    <mergeCell ref="D56:E56"/>
    <mergeCell ref="D57:E57"/>
    <mergeCell ref="B1:H1"/>
    <mergeCell ref="C16:D16"/>
    <mergeCell ref="B24:C24"/>
    <mergeCell ref="B25:C25"/>
    <mergeCell ref="C10:D10"/>
    <mergeCell ref="C11:D11"/>
    <mergeCell ref="C12:D12"/>
    <mergeCell ref="C13:D13"/>
    <mergeCell ref="C14:D14"/>
    <mergeCell ref="C15:D15"/>
    <mergeCell ref="D24:D25"/>
    <mergeCell ref="C9:D9"/>
    <mergeCell ref="C5:D5"/>
    <mergeCell ref="C7:D7"/>
    <mergeCell ref="C8:D8"/>
    <mergeCell ref="C2:D2"/>
    <mergeCell ref="E24:E25"/>
    <mergeCell ref="B30:G30"/>
    <mergeCell ref="B31:G31"/>
    <mergeCell ref="B32:G32"/>
    <mergeCell ref="B33:E33"/>
    <mergeCell ref="B34:E34"/>
    <mergeCell ref="B46:E46"/>
    <mergeCell ref="B47:E47"/>
    <mergeCell ref="B53:E53"/>
    <mergeCell ref="B40:E40"/>
    <mergeCell ref="B43:G43"/>
    <mergeCell ref="B44:G44"/>
    <mergeCell ref="B45:G45"/>
  </mergeCells>
  <pageMargins left="0.7" right="0.7" top="0.75" bottom="0.75" header="0.3" footer="0.3"/>
  <pageSetup paperSize="120" scale="80" fitToHeight="0" orientation="portrait" horizontalDpi="1200" verticalDpi="1200" r:id="rId1"/>
  <headerFooter>
    <oddFooter>&amp;LReproduction interdite © TC Média Livres Inc.  &amp;RComptabilité 2</oddFooter>
  </headerFooter>
  <rowBreaks count="1" manualBreakCount="1">
    <brk id="69"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267"/>
  <sheetViews>
    <sheetView showGridLines="0" zoomScaleNormal="100" workbookViewId="0">
      <selection activeCell="G16" sqref="G16"/>
    </sheetView>
  </sheetViews>
  <sheetFormatPr baseColWidth="10" defaultRowHeight="13.2" x14ac:dyDescent="0.25"/>
  <cols>
    <col min="1" max="1" width="0.88671875" customWidth="1"/>
    <col min="2" max="8" width="15.6640625" customWidth="1"/>
    <col min="9" max="9" width="2.6640625" customWidth="1"/>
    <col min="10" max="13" width="15.6640625" customWidth="1"/>
  </cols>
  <sheetData>
    <row r="1" spans="2:11" ht="15.6" x14ac:dyDescent="0.3">
      <c r="B1" s="519" t="s">
        <v>15</v>
      </c>
      <c r="C1" s="519"/>
      <c r="D1" s="519"/>
      <c r="E1" s="519"/>
      <c r="F1" s="519"/>
      <c r="G1" s="519"/>
      <c r="H1" s="186"/>
      <c r="I1" s="186"/>
      <c r="J1" s="186"/>
      <c r="K1" s="185"/>
    </row>
    <row r="2" spans="2:11" ht="15.6" x14ac:dyDescent="0.3">
      <c r="B2" s="2" t="s">
        <v>221</v>
      </c>
      <c r="C2" s="465" t="s">
        <v>369</v>
      </c>
      <c r="D2" s="465"/>
      <c r="E2" s="185"/>
      <c r="F2" s="185"/>
      <c r="G2" s="185"/>
      <c r="H2" s="185"/>
      <c r="I2" s="185"/>
      <c r="J2" s="185"/>
      <c r="K2" s="185"/>
    </row>
    <row r="3" spans="2:11" ht="15.6" x14ac:dyDescent="0.3">
      <c r="B3" s="2"/>
      <c r="C3" s="185"/>
      <c r="D3" s="185"/>
      <c r="E3" s="185"/>
      <c r="F3" s="185"/>
      <c r="G3" s="185"/>
      <c r="H3" s="185"/>
      <c r="I3" s="185"/>
      <c r="J3" s="185"/>
      <c r="K3" s="185"/>
    </row>
    <row r="4" spans="2:11" ht="14.4" x14ac:dyDescent="0.3">
      <c r="B4" s="40" t="s">
        <v>216</v>
      </c>
      <c r="C4" s="185"/>
      <c r="D4" s="185"/>
      <c r="E4" s="185"/>
      <c r="F4" s="185"/>
      <c r="G4" s="185"/>
      <c r="H4" s="185"/>
      <c r="I4" s="185"/>
      <c r="J4" s="185"/>
      <c r="K4" s="185"/>
    </row>
    <row r="5" spans="2:11" ht="14.4" x14ac:dyDescent="0.3">
      <c r="B5" s="178" t="s">
        <v>3</v>
      </c>
      <c r="C5" s="461" t="s">
        <v>40</v>
      </c>
      <c r="D5" s="461"/>
      <c r="E5" s="178" t="s">
        <v>41</v>
      </c>
      <c r="F5" s="178" t="s">
        <v>42</v>
      </c>
      <c r="G5" s="178" t="s">
        <v>43</v>
      </c>
      <c r="H5" s="185"/>
      <c r="I5" s="185"/>
      <c r="J5" s="185"/>
      <c r="K5" s="185"/>
    </row>
    <row r="6" spans="2:11" ht="14.4" x14ac:dyDescent="0.3">
      <c r="B6" s="180" t="s">
        <v>14</v>
      </c>
      <c r="C6" s="177"/>
      <c r="D6" s="177"/>
      <c r="E6" s="177"/>
      <c r="F6" s="177"/>
      <c r="G6" s="177"/>
      <c r="H6" s="185"/>
      <c r="I6" s="185"/>
      <c r="J6" s="185"/>
      <c r="K6" s="185"/>
    </row>
    <row r="7" spans="2:11" ht="14.4" x14ac:dyDescent="0.3">
      <c r="B7" s="8" t="s">
        <v>353</v>
      </c>
      <c r="C7" s="460" t="s">
        <v>45</v>
      </c>
      <c r="D7" s="460"/>
      <c r="E7" s="184">
        <v>45</v>
      </c>
      <c r="F7" s="16">
        <f>G7/E7</f>
        <v>1580</v>
      </c>
      <c r="G7" s="16">
        <v>71100</v>
      </c>
      <c r="H7" s="185"/>
      <c r="I7" s="185"/>
      <c r="J7" s="185"/>
      <c r="K7" s="185"/>
    </row>
    <row r="8" spans="2:11" ht="14.4" x14ac:dyDescent="0.3">
      <c r="B8" s="8" t="s">
        <v>370</v>
      </c>
      <c r="C8" s="460" t="s">
        <v>46</v>
      </c>
      <c r="D8" s="460"/>
      <c r="E8" s="184">
        <v>70</v>
      </c>
      <c r="F8" s="16">
        <v>1600</v>
      </c>
      <c r="G8" s="16">
        <f t="shared" ref="G8:G10" si="0">E8*F8</f>
        <v>112000</v>
      </c>
      <c r="H8" s="185"/>
      <c r="I8" s="185"/>
      <c r="J8" s="185"/>
      <c r="K8" s="185"/>
    </row>
    <row r="9" spans="2:11" ht="14.4" x14ac:dyDescent="0.3">
      <c r="B9" s="8" t="s">
        <v>371</v>
      </c>
      <c r="C9" s="460" t="s">
        <v>46</v>
      </c>
      <c r="D9" s="460"/>
      <c r="E9" s="184">
        <v>90</v>
      </c>
      <c r="F9" s="16">
        <v>1560</v>
      </c>
      <c r="G9" s="16">
        <f t="shared" si="0"/>
        <v>140400</v>
      </c>
      <c r="H9" s="185"/>
      <c r="I9" s="185"/>
      <c r="J9" s="185"/>
      <c r="K9" s="185"/>
    </row>
    <row r="10" spans="2:11" ht="14.4" x14ac:dyDescent="0.3">
      <c r="B10" s="8" t="s">
        <v>372</v>
      </c>
      <c r="C10" s="460" t="s">
        <v>46</v>
      </c>
      <c r="D10" s="460"/>
      <c r="E10" s="183">
        <v>110</v>
      </c>
      <c r="F10" s="16">
        <v>1520</v>
      </c>
      <c r="G10" s="16">
        <f t="shared" si="0"/>
        <v>167200</v>
      </c>
      <c r="H10" s="185"/>
      <c r="I10" s="185"/>
      <c r="J10" s="185"/>
      <c r="K10" s="185"/>
    </row>
    <row r="11" spans="2:11" ht="15" thickBot="1" x14ac:dyDescent="0.35">
      <c r="B11" s="177"/>
      <c r="C11" s="460" t="s">
        <v>47</v>
      </c>
      <c r="D11" s="460"/>
      <c r="E11" s="184">
        <f>SUM(E7:E10)</f>
        <v>315</v>
      </c>
      <c r="F11" s="17"/>
      <c r="G11" s="19">
        <f>SUM(G7:G10)</f>
        <v>490700</v>
      </c>
      <c r="H11" s="185"/>
      <c r="I11" s="185"/>
      <c r="J11" s="185"/>
      <c r="K11" s="185"/>
    </row>
    <row r="12" spans="2:11" ht="15" thickTop="1" x14ac:dyDescent="0.3">
      <c r="B12" s="177"/>
      <c r="C12" s="460" t="s">
        <v>48</v>
      </c>
      <c r="D12" s="460"/>
      <c r="E12" s="241">
        <v>-285</v>
      </c>
      <c r="F12" s="17"/>
      <c r="G12" s="17"/>
      <c r="H12" s="185"/>
      <c r="I12" s="185"/>
      <c r="J12" s="185"/>
      <c r="K12" s="185"/>
    </row>
    <row r="13" spans="2:11" ht="15" thickBot="1" x14ac:dyDescent="0.35">
      <c r="B13" s="180"/>
      <c r="C13" s="460" t="s">
        <v>50</v>
      </c>
      <c r="D13" s="460"/>
      <c r="E13" s="299">
        <f>E11+E12</f>
        <v>30</v>
      </c>
      <c r="F13" s="17"/>
      <c r="G13" s="17"/>
      <c r="H13" s="185"/>
      <c r="I13" s="185"/>
      <c r="J13" s="185"/>
      <c r="K13" s="185"/>
    </row>
    <row r="14" spans="2:11" ht="15" thickTop="1" x14ac:dyDescent="0.3">
      <c r="B14" s="185"/>
      <c r="C14" s="525"/>
      <c r="D14" s="525"/>
      <c r="E14" s="185"/>
      <c r="F14" s="185"/>
      <c r="G14" s="185"/>
      <c r="H14" s="185"/>
      <c r="I14" s="185"/>
      <c r="J14" s="185"/>
      <c r="K14" s="185"/>
    </row>
    <row r="15" spans="2:11" ht="14.4" x14ac:dyDescent="0.3">
      <c r="B15" s="40" t="s">
        <v>593</v>
      </c>
      <c r="C15" s="185"/>
      <c r="D15" s="185"/>
      <c r="E15" s="185"/>
      <c r="F15" s="185"/>
      <c r="G15" s="50"/>
      <c r="H15" s="185"/>
      <c r="I15" s="185"/>
      <c r="J15" s="185"/>
      <c r="K15" s="185"/>
    </row>
    <row r="16" spans="2:11" ht="15" thickBot="1" x14ac:dyDescent="0.35">
      <c r="B16" s="300">
        <f>E13</f>
        <v>30</v>
      </c>
      <c r="C16" s="184" t="s">
        <v>37</v>
      </c>
      <c r="D16" s="184" t="s">
        <v>36</v>
      </c>
      <c r="E16" s="16">
        <f>F10</f>
        <v>1520</v>
      </c>
      <c r="F16" s="184" t="s">
        <v>7</v>
      </c>
      <c r="G16" s="202">
        <f>B16*E16</f>
        <v>45600</v>
      </c>
      <c r="H16" s="185"/>
      <c r="I16" s="185"/>
      <c r="J16" s="185"/>
      <c r="K16" s="185"/>
    </row>
    <row r="17" spans="2:11" ht="15" thickTop="1" x14ac:dyDescent="0.3">
      <c r="B17" s="185"/>
      <c r="C17" s="185"/>
      <c r="D17" s="185"/>
      <c r="E17" s="185"/>
      <c r="F17" s="185"/>
      <c r="G17" s="185"/>
      <c r="H17" s="185"/>
      <c r="I17" s="185"/>
      <c r="J17" s="185"/>
      <c r="K17" s="185"/>
    </row>
    <row r="18" spans="2:11" ht="14.4" x14ac:dyDescent="0.3">
      <c r="B18" s="40" t="s">
        <v>218</v>
      </c>
      <c r="C18" s="185"/>
      <c r="D18" s="185"/>
      <c r="E18" s="185"/>
      <c r="F18" s="185"/>
      <c r="G18" s="185"/>
      <c r="H18" s="185"/>
      <c r="I18" s="185"/>
      <c r="J18" s="185"/>
      <c r="K18" s="185"/>
    </row>
    <row r="19" spans="2:11" ht="14.4" x14ac:dyDescent="0.3">
      <c r="B19" s="226" t="s">
        <v>599</v>
      </c>
      <c r="C19" s="226"/>
      <c r="D19" s="226"/>
      <c r="E19" s="226"/>
      <c r="F19" s="226"/>
      <c r="G19" s="226"/>
      <c r="H19" s="185"/>
      <c r="I19" s="185"/>
      <c r="J19" s="185"/>
      <c r="K19" s="185"/>
    </row>
    <row r="20" spans="2:11" ht="14.4" x14ac:dyDescent="0.3">
      <c r="B20" s="520">
        <f>G11</f>
        <v>490700</v>
      </c>
      <c r="C20" s="521"/>
      <c r="D20" s="526" t="s">
        <v>7</v>
      </c>
      <c r="E20" s="524">
        <f>B20/B21</f>
        <v>1557.7777777777778</v>
      </c>
      <c r="F20" s="184"/>
      <c r="G20" s="168"/>
      <c r="H20" s="185"/>
      <c r="I20" s="185"/>
      <c r="J20" s="185"/>
      <c r="K20" s="185"/>
    </row>
    <row r="21" spans="2:11" ht="14.4" x14ac:dyDescent="0.3">
      <c r="B21" s="522">
        <f>E11</f>
        <v>315</v>
      </c>
      <c r="C21" s="522"/>
      <c r="D21" s="526"/>
      <c r="E21" s="524"/>
      <c r="F21" s="58"/>
      <c r="G21" s="20"/>
      <c r="H21" s="185"/>
      <c r="I21" s="185"/>
      <c r="J21" s="185"/>
      <c r="K21" s="185"/>
    </row>
    <row r="22" spans="2:11" ht="14.4" x14ac:dyDescent="0.3">
      <c r="B22" s="185"/>
      <c r="C22" s="185"/>
      <c r="D22" s="185"/>
      <c r="E22" s="185"/>
      <c r="F22" s="185"/>
      <c r="G22" s="50"/>
      <c r="H22" s="185"/>
      <c r="I22" s="185"/>
      <c r="J22" s="185"/>
      <c r="K22" s="185"/>
    </row>
    <row r="23" spans="2:11" ht="15" thickBot="1" x14ac:dyDescent="0.35">
      <c r="B23" s="300">
        <f>E13</f>
        <v>30</v>
      </c>
      <c r="C23" s="228" t="s">
        <v>37</v>
      </c>
      <c r="D23" s="184" t="s">
        <v>36</v>
      </c>
      <c r="E23" s="168">
        <f>E20</f>
        <v>1557.7777777777778</v>
      </c>
      <c r="F23" s="184" t="s">
        <v>7</v>
      </c>
      <c r="G23" s="244">
        <f>B23*E23</f>
        <v>46733.333333333336</v>
      </c>
      <c r="H23" s="185"/>
      <c r="I23" s="185"/>
      <c r="J23" s="185"/>
      <c r="K23" s="185"/>
    </row>
    <row r="24" spans="2:11" ht="15" thickTop="1" x14ac:dyDescent="0.3">
      <c r="B24" s="185"/>
      <c r="C24" s="185"/>
      <c r="D24" s="185"/>
      <c r="E24" s="185"/>
      <c r="F24" s="185"/>
      <c r="G24" s="185"/>
      <c r="H24" s="185"/>
      <c r="I24" s="185"/>
      <c r="J24" s="185"/>
      <c r="K24" s="185"/>
    </row>
    <row r="25" spans="2:11" ht="14.4" x14ac:dyDescent="0.3">
      <c r="B25" s="40" t="s">
        <v>595</v>
      </c>
      <c r="C25" s="185"/>
      <c r="D25" s="185"/>
      <c r="E25" s="185"/>
      <c r="F25" s="185"/>
      <c r="G25" s="185"/>
      <c r="H25" s="185"/>
      <c r="I25" s="185"/>
      <c r="J25" s="185"/>
      <c r="K25" s="185"/>
    </row>
    <row r="26" spans="2:11" ht="14.4" x14ac:dyDescent="0.3">
      <c r="B26" s="468" t="s">
        <v>369</v>
      </c>
      <c r="C26" s="468"/>
      <c r="D26" s="468"/>
      <c r="E26" s="468"/>
      <c r="F26" s="468"/>
      <c r="G26" s="468"/>
      <c r="H26" s="185"/>
      <c r="I26" s="185"/>
      <c r="J26" s="185"/>
      <c r="K26" s="185"/>
    </row>
    <row r="27" spans="2:11" ht="14.4" x14ac:dyDescent="0.3">
      <c r="B27" s="468" t="s">
        <v>219</v>
      </c>
      <c r="C27" s="468"/>
      <c r="D27" s="468"/>
      <c r="E27" s="468"/>
      <c r="F27" s="468"/>
      <c r="G27" s="468"/>
      <c r="H27" s="185"/>
      <c r="I27" s="185"/>
      <c r="J27" s="185"/>
      <c r="K27" s="185"/>
    </row>
    <row r="28" spans="2:11" ht="14.4" x14ac:dyDescent="0.3">
      <c r="B28" s="468" t="s">
        <v>373</v>
      </c>
      <c r="C28" s="468"/>
      <c r="D28" s="468"/>
      <c r="E28" s="468"/>
      <c r="F28" s="468"/>
      <c r="G28" s="468"/>
      <c r="H28" s="185"/>
      <c r="I28" s="185"/>
      <c r="J28" s="185"/>
      <c r="K28" s="185"/>
    </row>
    <row r="29" spans="2:11" ht="14.4" x14ac:dyDescent="0.3">
      <c r="B29" s="466" t="s">
        <v>19</v>
      </c>
      <c r="C29" s="466"/>
      <c r="D29" s="466"/>
      <c r="E29" s="466"/>
      <c r="F29" s="25"/>
      <c r="G29" s="25">
        <f>285*2140</f>
        <v>609900</v>
      </c>
      <c r="H29" s="185"/>
      <c r="I29" s="185"/>
      <c r="J29" s="185"/>
      <c r="K29" s="185"/>
    </row>
    <row r="30" spans="2:11" ht="14.4" x14ac:dyDescent="0.3">
      <c r="B30" s="466" t="s">
        <v>38</v>
      </c>
      <c r="C30" s="466"/>
      <c r="D30" s="466"/>
      <c r="E30" s="466"/>
      <c r="F30" s="33"/>
      <c r="G30" s="33"/>
      <c r="H30" s="185"/>
      <c r="I30" s="185"/>
      <c r="J30" s="185"/>
      <c r="K30" s="185"/>
    </row>
    <row r="31" spans="2:11" ht="14.4" x14ac:dyDescent="0.3">
      <c r="B31" s="181" t="s">
        <v>21</v>
      </c>
      <c r="C31" s="181"/>
      <c r="D31" s="181"/>
      <c r="E31" s="181"/>
      <c r="F31" s="25">
        <f>G7</f>
        <v>71100</v>
      </c>
      <c r="G31" s="33"/>
      <c r="H31" s="185"/>
      <c r="I31" s="185"/>
      <c r="J31" s="185"/>
      <c r="K31" s="185"/>
    </row>
    <row r="32" spans="2:11" ht="14.4" x14ac:dyDescent="0.3">
      <c r="B32" s="181" t="s">
        <v>22</v>
      </c>
      <c r="C32" s="181"/>
      <c r="D32" s="181"/>
      <c r="E32" s="181"/>
      <c r="F32" s="34">
        <f>SUM(G8:G10)</f>
        <v>419600</v>
      </c>
      <c r="G32" s="33"/>
      <c r="H32" s="185"/>
      <c r="I32" s="185"/>
      <c r="J32" s="185"/>
      <c r="K32" s="185"/>
    </row>
    <row r="33" spans="2:11" ht="14.4" x14ac:dyDescent="0.3">
      <c r="B33" s="181" t="s">
        <v>23</v>
      </c>
      <c r="C33" s="181"/>
      <c r="D33" s="181"/>
      <c r="E33" s="181"/>
      <c r="F33" s="25">
        <f>F31+F32</f>
        <v>490700</v>
      </c>
      <c r="G33" s="33"/>
      <c r="H33" s="185"/>
      <c r="I33" s="185"/>
      <c r="J33" s="185"/>
      <c r="K33" s="185"/>
    </row>
    <row r="34" spans="2:11" ht="14.4" x14ac:dyDescent="0.3">
      <c r="B34" s="181" t="s">
        <v>26</v>
      </c>
      <c r="C34" s="181"/>
      <c r="D34" s="181"/>
      <c r="E34" s="181"/>
      <c r="F34" s="34">
        <f>G16</f>
        <v>45600</v>
      </c>
      <c r="G34" s="33"/>
      <c r="H34" s="185"/>
      <c r="I34" s="185"/>
      <c r="J34" s="185"/>
      <c r="K34" s="185"/>
    </row>
    <row r="35" spans="2:11" ht="14.4" x14ac:dyDescent="0.3">
      <c r="B35" s="181" t="s">
        <v>38</v>
      </c>
      <c r="C35" s="181"/>
      <c r="D35" s="181"/>
      <c r="E35" s="181"/>
      <c r="F35" s="33"/>
      <c r="G35" s="34">
        <f>F33-F34</f>
        <v>445100</v>
      </c>
      <c r="H35" s="185"/>
      <c r="I35" s="185"/>
      <c r="J35" s="185"/>
      <c r="K35" s="185"/>
    </row>
    <row r="36" spans="2:11" ht="15" thickBot="1" x14ac:dyDescent="0.35">
      <c r="B36" s="466" t="s">
        <v>24</v>
      </c>
      <c r="C36" s="466"/>
      <c r="D36" s="466"/>
      <c r="E36" s="466"/>
      <c r="F36" s="33"/>
      <c r="G36" s="170">
        <f>G29-G35</f>
        <v>164800</v>
      </c>
      <c r="H36" s="185"/>
      <c r="I36" s="185"/>
      <c r="J36" s="185"/>
      <c r="K36" s="185"/>
    </row>
    <row r="37" spans="2:11" ht="15" thickTop="1" x14ac:dyDescent="0.3">
      <c r="B37" s="185"/>
      <c r="C37" s="185"/>
      <c r="D37" s="185"/>
      <c r="E37" s="185"/>
      <c r="F37" s="185"/>
      <c r="G37" s="185"/>
      <c r="H37" s="185"/>
      <c r="I37" s="185"/>
      <c r="J37" s="185"/>
      <c r="K37" s="185"/>
    </row>
    <row r="38" spans="2:11" ht="14.4" x14ac:dyDescent="0.3">
      <c r="B38" s="40" t="s">
        <v>464</v>
      </c>
      <c r="C38" s="185"/>
      <c r="D38" s="185"/>
      <c r="E38" s="185"/>
      <c r="F38" s="185"/>
      <c r="G38" s="185"/>
      <c r="H38" s="185"/>
      <c r="I38" s="185"/>
      <c r="J38" s="185"/>
      <c r="K38" s="185"/>
    </row>
    <row r="39" spans="2:11" ht="14.4" x14ac:dyDescent="0.3">
      <c r="B39" s="468" t="s">
        <v>369</v>
      </c>
      <c r="C39" s="468"/>
      <c r="D39" s="468"/>
      <c r="E39" s="468"/>
      <c r="F39" s="468"/>
      <c r="G39" s="468"/>
      <c r="H39" s="185"/>
      <c r="I39" s="185"/>
      <c r="J39" s="185"/>
      <c r="K39" s="185"/>
    </row>
    <row r="40" spans="2:11" ht="14.4" x14ac:dyDescent="0.3">
      <c r="B40" s="468" t="s">
        <v>219</v>
      </c>
      <c r="C40" s="468"/>
      <c r="D40" s="468"/>
      <c r="E40" s="468"/>
      <c r="F40" s="468"/>
      <c r="G40" s="468"/>
      <c r="H40" s="185"/>
      <c r="I40" s="185"/>
      <c r="J40" s="185"/>
      <c r="K40" s="185"/>
    </row>
    <row r="41" spans="2:11" ht="14.4" x14ac:dyDescent="0.3">
      <c r="B41" s="468" t="s">
        <v>373</v>
      </c>
      <c r="C41" s="468"/>
      <c r="D41" s="468"/>
      <c r="E41" s="468"/>
      <c r="F41" s="468"/>
      <c r="G41" s="468"/>
      <c r="H41" s="185"/>
      <c r="I41" s="185"/>
      <c r="J41" s="185"/>
      <c r="K41" s="185"/>
    </row>
    <row r="42" spans="2:11" ht="14.4" x14ac:dyDescent="0.3">
      <c r="B42" s="466" t="s">
        <v>19</v>
      </c>
      <c r="C42" s="466"/>
      <c r="D42" s="466"/>
      <c r="E42" s="466"/>
      <c r="F42" s="25"/>
      <c r="G42" s="25">
        <f>285*2140</f>
        <v>609900</v>
      </c>
      <c r="H42" s="185"/>
      <c r="I42" s="185"/>
      <c r="J42" s="185"/>
      <c r="K42" s="185"/>
    </row>
    <row r="43" spans="2:11" ht="14.4" x14ac:dyDescent="0.3">
      <c r="B43" s="466" t="s">
        <v>38</v>
      </c>
      <c r="C43" s="466"/>
      <c r="D43" s="466"/>
      <c r="E43" s="466"/>
      <c r="F43" s="33"/>
      <c r="G43" s="33"/>
      <c r="H43" s="185"/>
      <c r="I43" s="185"/>
      <c r="J43" s="185"/>
      <c r="K43" s="185"/>
    </row>
    <row r="44" spans="2:11" ht="14.4" x14ac:dyDescent="0.3">
      <c r="B44" s="181" t="s">
        <v>21</v>
      </c>
      <c r="C44" s="181"/>
      <c r="D44" s="181"/>
      <c r="E44" s="181"/>
      <c r="F44" s="25">
        <f>G7</f>
        <v>71100</v>
      </c>
      <c r="G44" s="33"/>
      <c r="H44" s="185"/>
      <c r="I44" s="185"/>
      <c r="J44" s="185"/>
      <c r="K44" s="185"/>
    </row>
    <row r="45" spans="2:11" ht="14.4" x14ac:dyDescent="0.3">
      <c r="B45" s="181" t="s">
        <v>22</v>
      </c>
      <c r="C45" s="181"/>
      <c r="D45" s="181"/>
      <c r="E45" s="181"/>
      <c r="F45" s="34">
        <f>SUM(G8:G10)</f>
        <v>419600</v>
      </c>
      <c r="G45" s="33"/>
      <c r="H45" s="185"/>
      <c r="I45" s="185"/>
      <c r="J45" s="185"/>
      <c r="K45" s="185"/>
    </row>
    <row r="46" spans="2:11" ht="14.4" x14ac:dyDescent="0.3">
      <c r="B46" s="181" t="s">
        <v>23</v>
      </c>
      <c r="C46" s="181"/>
      <c r="D46" s="181"/>
      <c r="E46" s="181"/>
      <c r="F46" s="25">
        <f>F44+F45</f>
        <v>490700</v>
      </c>
      <c r="G46" s="33"/>
      <c r="H46" s="185"/>
      <c r="I46" s="185"/>
      <c r="J46" s="185"/>
      <c r="K46" s="185"/>
    </row>
    <row r="47" spans="2:11" ht="14.4" x14ac:dyDescent="0.3">
      <c r="B47" s="181" t="s">
        <v>26</v>
      </c>
      <c r="C47" s="181"/>
      <c r="D47" s="181"/>
      <c r="E47" s="181"/>
      <c r="F47" s="34">
        <f>G23</f>
        <v>46733.333333333336</v>
      </c>
      <c r="G47" s="33"/>
      <c r="H47" s="185"/>
      <c r="I47" s="185"/>
      <c r="J47" s="185"/>
      <c r="K47" s="185"/>
    </row>
    <row r="48" spans="2:11" ht="14.4" x14ac:dyDescent="0.3">
      <c r="B48" s="181" t="s">
        <v>38</v>
      </c>
      <c r="C48" s="181"/>
      <c r="D48" s="181"/>
      <c r="E48" s="181"/>
      <c r="F48" s="33"/>
      <c r="G48" s="34">
        <f>F46-F47</f>
        <v>443966.66666666669</v>
      </c>
      <c r="H48" s="185"/>
      <c r="I48" s="185"/>
      <c r="J48" s="185"/>
      <c r="K48" s="185"/>
    </row>
    <row r="49" spans="1:11" ht="15" thickBot="1" x14ac:dyDescent="0.35">
      <c r="B49" s="466" t="s">
        <v>24</v>
      </c>
      <c r="C49" s="466"/>
      <c r="D49" s="466"/>
      <c r="E49" s="466"/>
      <c r="F49" s="33"/>
      <c r="G49" s="170">
        <f>G42-G48</f>
        <v>165933.33333333331</v>
      </c>
      <c r="H49" s="185"/>
      <c r="I49" s="185"/>
      <c r="J49" s="185"/>
      <c r="K49" s="185"/>
    </row>
    <row r="50" spans="1:11" ht="15" thickTop="1" x14ac:dyDescent="0.3">
      <c r="B50" s="185"/>
      <c r="C50" s="185"/>
      <c r="D50" s="185"/>
      <c r="E50" s="185"/>
      <c r="F50" s="185"/>
      <c r="G50" s="185"/>
      <c r="H50" s="185"/>
      <c r="I50" s="185"/>
      <c r="J50" s="185"/>
      <c r="K50" s="185"/>
    </row>
    <row r="51" spans="1:11" ht="14.4" x14ac:dyDescent="0.3">
      <c r="A51" s="102"/>
      <c r="B51" s="40" t="s">
        <v>596</v>
      </c>
      <c r="C51" s="185"/>
      <c r="D51" s="185"/>
      <c r="E51" s="185"/>
      <c r="F51" s="185"/>
      <c r="G51" s="185"/>
      <c r="H51" s="185"/>
      <c r="I51" s="185"/>
      <c r="J51" s="185"/>
      <c r="K51" s="185"/>
    </row>
    <row r="52" spans="1:11" ht="14.4" x14ac:dyDescent="0.3">
      <c r="B52" s="529" t="s">
        <v>361</v>
      </c>
      <c r="C52" s="529"/>
      <c r="D52" s="521" t="s">
        <v>362</v>
      </c>
      <c r="E52" s="521"/>
      <c r="F52" s="526" t="s">
        <v>7</v>
      </c>
      <c r="G52" s="42">
        <v>4050</v>
      </c>
      <c r="H52" s="185"/>
      <c r="I52" s="185"/>
      <c r="J52" s="185"/>
      <c r="K52" s="185"/>
    </row>
    <row r="53" spans="1:11" ht="14.4" x14ac:dyDescent="0.3">
      <c r="B53" s="59"/>
      <c r="C53" s="59"/>
      <c r="D53" s="522" t="s">
        <v>600</v>
      </c>
      <c r="E53" s="522"/>
      <c r="F53" s="526"/>
      <c r="G53" s="97">
        <f>SUM(E8:E10)</f>
        <v>270</v>
      </c>
      <c r="H53" s="185"/>
      <c r="I53" s="185"/>
      <c r="J53" s="185"/>
      <c r="K53" s="185"/>
    </row>
    <row r="54" spans="1:11" ht="14.4" x14ac:dyDescent="0.3">
      <c r="B54" s="184"/>
      <c r="C54" s="184"/>
      <c r="D54" s="177"/>
      <c r="E54" s="177"/>
      <c r="F54" s="184" t="s">
        <v>7</v>
      </c>
      <c r="G54" s="20">
        <f>G52/G53</f>
        <v>15</v>
      </c>
      <c r="H54" s="185"/>
      <c r="I54" s="185"/>
      <c r="J54" s="185"/>
      <c r="K54" s="185"/>
    </row>
    <row r="55" spans="1:11" ht="14.4" x14ac:dyDescent="0.3">
      <c r="B55" s="40" t="s">
        <v>364</v>
      </c>
      <c r="C55" s="185"/>
      <c r="D55" s="185"/>
      <c r="E55" s="185"/>
      <c r="F55" s="185"/>
      <c r="G55" s="185"/>
      <c r="H55" s="185"/>
      <c r="I55" s="185"/>
      <c r="J55" s="185"/>
      <c r="K55" s="185"/>
    </row>
    <row r="56" spans="1:11" ht="14.4" x14ac:dyDescent="0.3">
      <c r="B56" s="184">
        <v>30</v>
      </c>
      <c r="C56" s="184" t="s">
        <v>37</v>
      </c>
      <c r="D56" s="184" t="s">
        <v>680</v>
      </c>
      <c r="E56" s="16">
        <v>1520</v>
      </c>
      <c r="F56" s="184" t="s">
        <v>7</v>
      </c>
      <c r="G56" s="16">
        <f>B56*E56</f>
        <v>45600</v>
      </c>
      <c r="H56" s="185"/>
      <c r="I56" s="185"/>
      <c r="J56" s="185"/>
      <c r="K56" s="185"/>
    </row>
    <row r="57" spans="1:11" ht="14.4" x14ac:dyDescent="0.3">
      <c r="B57" s="40" t="s">
        <v>467</v>
      </c>
      <c r="C57" s="185"/>
      <c r="D57" s="185"/>
      <c r="E57" s="185"/>
      <c r="F57" s="185"/>
      <c r="G57" s="185"/>
      <c r="H57" s="185"/>
      <c r="I57" s="185"/>
      <c r="J57" s="185"/>
      <c r="K57" s="185"/>
    </row>
    <row r="58" spans="1:11" ht="14.4" x14ac:dyDescent="0.3">
      <c r="B58" s="229">
        <f>E13</f>
        <v>30</v>
      </c>
      <c r="C58" s="230" t="s">
        <v>37</v>
      </c>
      <c r="D58" s="184" t="s">
        <v>680</v>
      </c>
      <c r="E58" s="204">
        <f>G54</f>
        <v>15</v>
      </c>
      <c r="F58" s="184" t="s">
        <v>7</v>
      </c>
      <c r="G58" s="20">
        <f>B58*E58</f>
        <v>450</v>
      </c>
      <c r="H58" s="185"/>
      <c r="I58" s="185"/>
      <c r="J58" s="185"/>
      <c r="K58" s="185"/>
    </row>
    <row r="59" spans="1:11" ht="14.4" x14ac:dyDescent="0.3">
      <c r="B59" s="40" t="s">
        <v>32</v>
      </c>
      <c r="C59" s="185"/>
      <c r="D59" s="153"/>
      <c r="E59" s="153"/>
      <c r="F59" s="153"/>
      <c r="G59" s="153"/>
      <c r="H59" s="185"/>
      <c r="I59" s="185"/>
      <c r="J59" s="185"/>
      <c r="K59" s="185"/>
    </row>
    <row r="60" spans="1:11" ht="14.4" x14ac:dyDescent="0.3">
      <c r="B60" s="527">
        <v>0.02</v>
      </c>
      <c r="C60" s="527"/>
      <c r="D60" s="184" t="s">
        <v>680</v>
      </c>
      <c r="E60" s="204">
        <f>G56</f>
        <v>45600</v>
      </c>
      <c r="F60" s="184" t="s">
        <v>7</v>
      </c>
      <c r="G60" s="42">
        <f>B60*E60</f>
        <v>912</v>
      </c>
      <c r="H60" s="185"/>
      <c r="I60" s="185"/>
      <c r="J60" s="185"/>
      <c r="K60" s="185"/>
    </row>
    <row r="61" spans="1:11" ht="15" thickBot="1" x14ac:dyDescent="0.35">
      <c r="B61" s="177"/>
      <c r="C61" s="177"/>
      <c r="D61" s="177"/>
      <c r="E61" s="177"/>
      <c r="F61" s="177"/>
      <c r="G61" s="19">
        <f>G56+G58-G60</f>
        <v>45138</v>
      </c>
      <c r="H61" s="185"/>
      <c r="I61" s="185"/>
      <c r="J61" s="185"/>
      <c r="K61" s="185"/>
    </row>
    <row r="62" spans="1:11" ht="15" thickTop="1" x14ac:dyDescent="0.3">
      <c r="B62" s="185"/>
      <c r="C62" s="185"/>
      <c r="D62" s="185"/>
      <c r="E62" s="185"/>
      <c r="F62" s="185"/>
      <c r="G62" s="185"/>
      <c r="H62" s="185"/>
      <c r="I62" s="185"/>
      <c r="J62" s="185"/>
      <c r="K62" s="185"/>
    </row>
    <row r="63" spans="1:11" ht="14.4" x14ac:dyDescent="0.3">
      <c r="B63" s="40" t="s">
        <v>465</v>
      </c>
      <c r="C63" s="185"/>
      <c r="D63" s="185"/>
      <c r="E63" s="185"/>
      <c r="F63" s="185"/>
      <c r="G63" s="185"/>
      <c r="H63" s="185"/>
      <c r="I63" s="185"/>
      <c r="J63" s="185"/>
      <c r="K63" s="185"/>
    </row>
    <row r="64" spans="1:11" ht="15" customHeight="1" x14ac:dyDescent="0.3">
      <c r="B64" s="530" t="s">
        <v>365</v>
      </c>
      <c r="C64" s="530"/>
      <c r="D64" s="530"/>
      <c r="E64" s="530"/>
      <c r="F64" s="184" t="s">
        <v>7</v>
      </c>
      <c r="G64" s="16">
        <f>G11</f>
        <v>490700</v>
      </c>
      <c r="H64" s="185"/>
      <c r="I64" s="185"/>
      <c r="J64" s="185"/>
      <c r="K64" s="185"/>
    </row>
    <row r="65" spans="2:11" ht="14.4" x14ac:dyDescent="0.3">
      <c r="B65" s="531" t="s">
        <v>467</v>
      </c>
      <c r="C65" s="531"/>
      <c r="D65" s="531"/>
      <c r="E65" s="531"/>
      <c r="F65" s="184"/>
      <c r="G65" s="97">
        <v>4050</v>
      </c>
      <c r="H65" s="185"/>
      <c r="I65" s="185"/>
      <c r="J65" s="185"/>
      <c r="K65" s="185"/>
    </row>
    <row r="66" spans="2:11" ht="14.4" x14ac:dyDescent="0.3">
      <c r="B66" s="531" t="s">
        <v>469</v>
      </c>
      <c r="C66" s="531"/>
      <c r="D66" s="531"/>
      <c r="E66" s="531"/>
      <c r="F66" s="184"/>
      <c r="G66" s="97">
        <f>2%*F45</f>
        <v>8392</v>
      </c>
      <c r="H66" s="185"/>
      <c r="I66" s="185"/>
      <c r="J66" s="185"/>
      <c r="K66" s="185"/>
    </row>
    <row r="67" spans="2:11" ht="15" thickBot="1" x14ac:dyDescent="0.35">
      <c r="B67" s="531" t="s">
        <v>366</v>
      </c>
      <c r="C67" s="531"/>
      <c r="D67" s="531"/>
      <c r="E67" s="531"/>
      <c r="F67" s="184" t="s">
        <v>7</v>
      </c>
      <c r="G67" s="19">
        <f>G64+G65-G66</f>
        <v>486358</v>
      </c>
      <c r="H67" s="185"/>
      <c r="I67" s="185"/>
      <c r="J67" s="185"/>
      <c r="K67" s="185"/>
    </row>
    <row r="68" spans="2:11" ht="15" thickTop="1" x14ac:dyDescent="0.3">
      <c r="B68" s="40" t="s">
        <v>364</v>
      </c>
      <c r="C68" s="185"/>
      <c r="D68" s="185"/>
      <c r="E68" s="185"/>
      <c r="F68" s="185"/>
      <c r="G68" s="185"/>
      <c r="H68" s="185"/>
      <c r="I68" s="185"/>
      <c r="J68" s="185"/>
      <c r="K68" s="185"/>
    </row>
    <row r="69" spans="2:11" ht="14.4" x14ac:dyDescent="0.3">
      <c r="B69" s="528">
        <f>G67</f>
        <v>486358</v>
      </c>
      <c r="C69" s="535"/>
      <c r="D69" s="184"/>
      <c r="E69" s="16"/>
      <c r="F69" s="526" t="s">
        <v>7</v>
      </c>
      <c r="G69" s="534">
        <f>B69/B70</f>
        <v>1543.9936507936509</v>
      </c>
      <c r="H69" s="185"/>
      <c r="I69" s="185"/>
      <c r="J69" s="185"/>
      <c r="K69" s="185"/>
    </row>
    <row r="70" spans="2:11" ht="14.4" x14ac:dyDescent="0.3">
      <c r="B70" s="532">
        <f>E11</f>
        <v>315</v>
      </c>
      <c r="C70" s="532"/>
      <c r="D70" s="184"/>
      <c r="E70" s="16"/>
      <c r="F70" s="526"/>
      <c r="G70" s="534"/>
      <c r="H70" s="185"/>
      <c r="I70" s="243"/>
      <c r="J70" s="185"/>
      <c r="K70" s="185"/>
    </row>
    <row r="71" spans="2:11" ht="14.4" x14ac:dyDescent="0.3">
      <c r="B71" s="185"/>
      <c r="C71" s="185"/>
      <c r="D71" s="185"/>
      <c r="E71" s="185"/>
      <c r="F71" s="185"/>
      <c r="G71" s="50"/>
      <c r="H71" s="185"/>
      <c r="I71" s="185"/>
      <c r="J71" s="185"/>
      <c r="K71" s="185"/>
    </row>
    <row r="72" spans="2:11" ht="15" thickBot="1" x14ac:dyDescent="0.35">
      <c r="B72" s="229">
        <f>E13</f>
        <v>30</v>
      </c>
      <c r="C72" s="230" t="s">
        <v>37</v>
      </c>
      <c r="D72" s="184" t="s">
        <v>680</v>
      </c>
      <c r="E72" s="206">
        <f>G69</f>
        <v>1543.9936507936509</v>
      </c>
      <c r="F72" s="184" t="s">
        <v>7</v>
      </c>
      <c r="G72" s="202">
        <f>B72*E72</f>
        <v>46319.809523809527</v>
      </c>
      <c r="H72" s="185"/>
      <c r="I72" s="185"/>
      <c r="J72" s="185"/>
      <c r="K72" s="185"/>
    </row>
    <row r="73" spans="2:11" ht="15" thickTop="1" x14ac:dyDescent="0.3">
      <c r="B73" s="185"/>
      <c r="C73" s="185"/>
      <c r="D73" s="185"/>
      <c r="E73" s="185"/>
      <c r="F73" s="185"/>
      <c r="G73" s="185"/>
      <c r="H73" s="185"/>
      <c r="I73" s="185"/>
      <c r="J73" s="185"/>
      <c r="K73" s="185"/>
    </row>
    <row r="74" spans="2:11" ht="14.4" x14ac:dyDescent="0.3">
      <c r="B74" s="40" t="s">
        <v>597</v>
      </c>
      <c r="C74" s="185"/>
      <c r="D74" s="185"/>
      <c r="E74" s="185"/>
      <c r="F74" s="185"/>
      <c r="G74" s="185"/>
      <c r="H74" s="185"/>
      <c r="I74" s="185"/>
      <c r="J74" s="185"/>
      <c r="K74" s="185"/>
    </row>
    <row r="75" spans="2:11" ht="14.4" x14ac:dyDescent="0.3">
      <c r="B75" s="468" t="s">
        <v>369</v>
      </c>
      <c r="C75" s="468"/>
      <c r="D75" s="468"/>
      <c r="E75" s="468"/>
      <c r="F75" s="468"/>
      <c r="G75" s="468"/>
      <c r="H75" s="468"/>
      <c r="I75" s="185"/>
      <c r="J75" s="185"/>
      <c r="K75" s="185"/>
    </row>
    <row r="76" spans="2:11" ht="14.4" x14ac:dyDescent="0.3">
      <c r="B76" s="468" t="s">
        <v>219</v>
      </c>
      <c r="C76" s="468"/>
      <c r="D76" s="468"/>
      <c r="E76" s="468"/>
      <c r="F76" s="468"/>
      <c r="G76" s="468"/>
      <c r="H76" s="468"/>
      <c r="I76" s="185"/>
      <c r="J76" s="185"/>
      <c r="K76" s="185"/>
    </row>
    <row r="77" spans="2:11" ht="14.4" x14ac:dyDescent="0.3">
      <c r="B77" s="468" t="s">
        <v>373</v>
      </c>
      <c r="C77" s="468"/>
      <c r="D77" s="468"/>
      <c r="E77" s="468"/>
      <c r="F77" s="468"/>
      <c r="G77" s="468"/>
      <c r="H77" s="468"/>
      <c r="I77" s="185"/>
      <c r="J77" s="185"/>
      <c r="K77" s="185"/>
    </row>
    <row r="78" spans="2:11" ht="14.4" x14ac:dyDescent="0.3">
      <c r="B78" s="466" t="s">
        <v>19</v>
      </c>
      <c r="C78" s="466"/>
      <c r="D78" s="466"/>
      <c r="E78" s="466"/>
      <c r="F78" s="33"/>
      <c r="G78" s="33"/>
      <c r="H78" s="25">
        <f>285*2140</f>
        <v>609900</v>
      </c>
      <c r="I78" s="185"/>
      <c r="J78" s="185"/>
      <c r="K78" s="185"/>
    </row>
    <row r="79" spans="2:11" ht="14.4" x14ac:dyDescent="0.3">
      <c r="B79" s="466" t="s">
        <v>20</v>
      </c>
      <c r="C79" s="466"/>
      <c r="D79" s="466"/>
      <c r="E79" s="466"/>
      <c r="F79" s="33"/>
      <c r="G79" s="33"/>
      <c r="H79" s="33"/>
      <c r="I79" s="185"/>
      <c r="J79" s="185"/>
      <c r="K79" s="185"/>
    </row>
    <row r="80" spans="2:11" ht="14.4" x14ac:dyDescent="0.3">
      <c r="B80" s="467" t="s">
        <v>21</v>
      </c>
      <c r="C80" s="467"/>
      <c r="D80" s="467"/>
      <c r="E80" s="467"/>
      <c r="F80" s="30"/>
      <c r="G80" s="120">
        <f>G7</f>
        <v>71100</v>
      </c>
      <c r="H80" s="25"/>
      <c r="I80" s="185"/>
      <c r="J80" s="185"/>
      <c r="K80" s="185"/>
    </row>
    <row r="81" spans="2:11" ht="14.4" x14ac:dyDescent="0.3">
      <c r="B81" s="181" t="s">
        <v>22</v>
      </c>
      <c r="C81" s="14"/>
      <c r="D81" s="14"/>
      <c r="E81" s="14"/>
      <c r="F81" s="25">
        <f>SUM(G8:G10)</f>
        <v>419600</v>
      </c>
      <c r="G81" s="33"/>
      <c r="H81" s="33"/>
      <c r="I81" s="185"/>
      <c r="J81" s="185"/>
      <c r="K81" s="185"/>
    </row>
    <row r="82" spans="2:11" ht="14.4" x14ac:dyDescent="0.3">
      <c r="B82" s="181" t="s">
        <v>32</v>
      </c>
      <c r="C82" s="14"/>
      <c r="D82" s="14"/>
      <c r="E82" s="14"/>
      <c r="F82" s="30">
        <f>2%*F81</f>
        <v>8392</v>
      </c>
      <c r="G82" s="33"/>
      <c r="H82" s="33"/>
      <c r="I82" s="185"/>
      <c r="J82" s="185"/>
      <c r="K82" s="185"/>
    </row>
    <row r="83" spans="2:11" ht="14.4" x14ac:dyDescent="0.3">
      <c r="B83" s="181" t="s">
        <v>571</v>
      </c>
      <c r="C83" s="14"/>
      <c r="D83" s="14"/>
      <c r="E83" s="14"/>
      <c r="F83" s="31">
        <v>4050</v>
      </c>
      <c r="G83" s="33"/>
      <c r="H83" s="33"/>
      <c r="I83" s="185"/>
      <c r="J83" s="185"/>
      <c r="K83" s="185"/>
    </row>
    <row r="84" spans="2:11" ht="14.4" x14ac:dyDescent="0.3">
      <c r="B84" s="181" t="s">
        <v>367</v>
      </c>
      <c r="C84" s="14"/>
      <c r="D84" s="14"/>
      <c r="E84" s="14"/>
      <c r="F84" s="30"/>
      <c r="G84" s="207">
        <f>F81-F82+F83</f>
        <v>415258</v>
      </c>
      <c r="H84" s="33"/>
      <c r="I84" s="185"/>
      <c r="J84" s="185"/>
      <c r="K84" s="185"/>
    </row>
    <row r="85" spans="2:11" ht="14.4" x14ac:dyDescent="0.3">
      <c r="B85" s="181" t="s">
        <v>23</v>
      </c>
      <c r="C85" s="14"/>
      <c r="D85" s="14"/>
      <c r="E85" s="14"/>
      <c r="F85" s="30"/>
      <c r="G85" s="139">
        <f>G80+G84</f>
        <v>486358</v>
      </c>
      <c r="H85" s="33"/>
      <c r="I85" s="185"/>
      <c r="J85" s="185"/>
      <c r="K85" s="185"/>
    </row>
    <row r="86" spans="2:11" ht="14.4" x14ac:dyDescent="0.3">
      <c r="B86" s="181" t="s">
        <v>26</v>
      </c>
      <c r="C86" s="14"/>
      <c r="D86" s="14"/>
      <c r="E86" s="14"/>
      <c r="F86" s="30"/>
      <c r="G86" s="34">
        <f>G61</f>
        <v>45138</v>
      </c>
      <c r="H86" s="33"/>
      <c r="I86" s="185"/>
      <c r="J86" s="185"/>
      <c r="K86" s="185"/>
    </row>
    <row r="87" spans="2:11" ht="14.4" x14ac:dyDescent="0.3">
      <c r="B87" s="181" t="s">
        <v>20</v>
      </c>
      <c r="C87" s="14"/>
      <c r="D87" s="14"/>
      <c r="E87" s="14"/>
      <c r="F87" s="30"/>
      <c r="G87" s="33"/>
      <c r="H87" s="31">
        <f>G85-G86</f>
        <v>441220</v>
      </c>
      <c r="I87" s="185"/>
      <c r="J87" s="185"/>
      <c r="K87" s="185"/>
    </row>
    <row r="88" spans="2:11" ht="15" thickBot="1" x14ac:dyDescent="0.35">
      <c r="B88" s="179" t="s">
        <v>24</v>
      </c>
      <c r="C88" s="14"/>
      <c r="D88" s="14"/>
      <c r="E88" s="14"/>
      <c r="F88" s="30"/>
      <c r="G88" s="33"/>
      <c r="H88" s="202">
        <f>H78-H87</f>
        <v>168680</v>
      </c>
      <c r="I88" s="185"/>
      <c r="J88" s="185"/>
      <c r="K88" s="185"/>
    </row>
    <row r="89" spans="2:11" ht="15" thickTop="1" x14ac:dyDescent="0.3">
      <c r="B89" s="185"/>
      <c r="C89" s="185"/>
      <c r="D89" s="185"/>
      <c r="E89" s="185"/>
      <c r="F89" s="185"/>
      <c r="G89" s="185"/>
      <c r="H89" s="185"/>
      <c r="I89" s="185"/>
      <c r="J89" s="185"/>
      <c r="K89" s="185"/>
    </row>
    <row r="90" spans="2:11" ht="14.4" x14ac:dyDescent="0.3">
      <c r="B90" s="40" t="s">
        <v>466</v>
      </c>
      <c r="C90" s="185"/>
      <c r="D90" s="185"/>
      <c r="E90" s="185"/>
      <c r="F90" s="185"/>
      <c r="G90" s="185"/>
      <c r="H90" s="185"/>
      <c r="I90" s="185"/>
      <c r="J90" s="185"/>
      <c r="K90" s="185"/>
    </row>
    <row r="91" spans="2:11" ht="14.4" x14ac:dyDescent="0.3">
      <c r="B91" s="468" t="s">
        <v>369</v>
      </c>
      <c r="C91" s="468"/>
      <c r="D91" s="468"/>
      <c r="E91" s="468"/>
      <c r="F91" s="468"/>
      <c r="G91" s="468"/>
      <c r="H91" s="468"/>
      <c r="I91" s="185"/>
      <c r="J91" s="185"/>
      <c r="K91" s="185"/>
    </row>
    <row r="92" spans="2:11" ht="14.4" x14ac:dyDescent="0.3">
      <c r="B92" s="468" t="s">
        <v>219</v>
      </c>
      <c r="C92" s="468"/>
      <c r="D92" s="468"/>
      <c r="E92" s="468"/>
      <c r="F92" s="468"/>
      <c r="G92" s="468"/>
      <c r="H92" s="468"/>
      <c r="I92" s="185"/>
      <c r="J92" s="185"/>
      <c r="K92" s="185"/>
    </row>
    <row r="93" spans="2:11" ht="14.4" x14ac:dyDescent="0.3">
      <c r="B93" s="468" t="s">
        <v>373</v>
      </c>
      <c r="C93" s="468"/>
      <c r="D93" s="468"/>
      <c r="E93" s="468"/>
      <c r="F93" s="468"/>
      <c r="G93" s="468"/>
      <c r="H93" s="468"/>
      <c r="I93" s="185"/>
      <c r="J93" s="185"/>
      <c r="K93" s="185"/>
    </row>
    <row r="94" spans="2:11" ht="14.4" x14ac:dyDescent="0.3">
      <c r="B94" s="466" t="s">
        <v>19</v>
      </c>
      <c r="C94" s="466"/>
      <c r="D94" s="466"/>
      <c r="E94" s="466"/>
      <c r="F94" s="33"/>
      <c r="G94" s="33"/>
      <c r="H94" s="25">
        <f>285*2140</f>
        <v>609900</v>
      </c>
      <c r="I94" s="185"/>
      <c r="J94" s="185"/>
      <c r="K94" s="185"/>
    </row>
    <row r="95" spans="2:11" ht="14.4" x14ac:dyDescent="0.3">
      <c r="B95" s="466" t="s">
        <v>20</v>
      </c>
      <c r="C95" s="466"/>
      <c r="D95" s="466"/>
      <c r="E95" s="466"/>
      <c r="F95" s="33"/>
      <c r="G95" s="33"/>
      <c r="H95" s="33"/>
      <c r="I95" s="185"/>
      <c r="J95" s="185"/>
      <c r="K95" s="185"/>
    </row>
    <row r="96" spans="2:11" ht="14.4" x14ac:dyDescent="0.3">
      <c r="B96" s="467" t="s">
        <v>21</v>
      </c>
      <c r="C96" s="467"/>
      <c r="D96" s="467"/>
      <c r="E96" s="467"/>
      <c r="F96" s="30"/>
      <c r="G96" s="120">
        <f>G7</f>
        <v>71100</v>
      </c>
      <c r="H96" s="25"/>
      <c r="I96" s="185"/>
      <c r="J96" s="185"/>
      <c r="K96" s="185"/>
    </row>
    <row r="97" spans="2:11" ht="14.4" x14ac:dyDescent="0.3">
      <c r="B97" s="181" t="s">
        <v>22</v>
      </c>
      <c r="C97" s="14"/>
      <c r="D97" s="14"/>
      <c r="E97" s="14"/>
      <c r="F97" s="25">
        <f>SUM(G8:G10)</f>
        <v>419600</v>
      </c>
      <c r="G97" s="33"/>
      <c r="H97" s="33"/>
      <c r="I97" s="185"/>
      <c r="J97" s="185"/>
      <c r="K97" s="185"/>
    </row>
    <row r="98" spans="2:11" ht="14.4" x14ac:dyDescent="0.3">
      <c r="B98" s="181" t="s">
        <v>32</v>
      </c>
      <c r="C98" s="14"/>
      <c r="D98" s="14"/>
      <c r="E98" s="14"/>
      <c r="F98" s="30">
        <f>2%*F97</f>
        <v>8392</v>
      </c>
      <c r="G98" s="33"/>
      <c r="H98" s="33"/>
      <c r="I98" s="185"/>
      <c r="J98" s="185"/>
      <c r="K98" s="185"/>
    </row>
    <row r="99" spans="2:11" ht="14.4" x14ac:dyDescent="0.3">
      <c r="B99" s="181" t="s">
        <v>571</v>
      </c>
      <c r="C99" s="14"/>
      <c r="D99" s="14"/>
      <c r="E99" s="14"/>
      <c r="F99" s="31">
        <v>4050</v>
      </c>
      <c r="G99" s="33"/>
      <c r="H99" s="33"/>
      <c r="I99" s="185"/>
      <c r="J99" s="185"/>
      <c r="K99" s="185"/>
    </row>
    <row r="100" spans="2:11" ht="14.4" x14ac:dyDescent="0.3">
      <c r="B100" s="181" t="s">
        <v>367</v>
      </c>
      <c r="C100" s="14"/>
      <c r="D100" s="14"/>
      <c r="E100" s="14"/>
      <c r="F100" s="30"/>
      <c r="G100" s="207">
        <f>F97-F98+F99</f>
        <v>415258</v>
      </c>
      <c r="H100" s="33"/>
      <c r="I100" s="185"/>
      <c r="J100" s="185"/>
      <c r="K100" s="185"/>
    </row>
    <row r="101" spans="2:11" ht="14.4" x14ac:dyDescent="0.3">
      <c r="B101" s="181" t="s">
        <v>23</v>
      </c>
      <c r="C101" s="14"/>
      <c r="D101" s="14"/>
      <c r="E101" s="14"/>
      <c r="F101" s="30"/>
      <c r="G101" s="139">
        <f>G96+G100</f>
        <v>486358</v>
      </c>
      <c r="H101" s="33"/>
      <c r="I101" s="185"/>
      <c r="J101" s="185"/>
      <c r="K101" s="185"/>
    </row>
    <row r="102" spans="2:11" ht="14.4" x14ac:dyDescent="0.3">
      <c r="B102" s="181" t="s">
        <v>26</v>
      </c>
      <c r="C102" s="14"/>
      <c r="D102" s="14"/>
      <c r="E102" s="14"/>
      <c r="F102" s="30"/>
      <c r="G102" s="34">
        <f>G72</f>
        <v>46319.809523809527</v>
      </c>
      <c r="H102" s="33"/>
      <c r="I102" s="185"/>
      <c r="J102" s="185"/>
      <c r="K102" s="185"/>
    </row>
    <row r="103" spans="2:11" ht="14.4" x14ac:dyDescent="0.3">
      <c r="B103" s="181" t="s">
        <v>20</v>
      </c>
      <c r="C103" s="14"/>
      <c r="D103" s="14"/>
      <c r="E103" s="14"/>
      <c r="F103" s="30"/>
      <c r="G103" s="33"/>
      <c r="H103" s="31">
        <f>G101-G102</f>
        <v>440038.19047619047</v>
      </c>
      <c r="I103" s="185"/>
      <c r="J103" s="185"/>
      <c r="K103" s="185"/>
    </row>
    <row r="104" spans="2:11" ht="15" thickBot="1" x14ac:dyDescent="0.35">
      <c r="B104" s="179" t="s">
        <v>24</v>
      </c>
      <c r="C104" s="14"/>
      <c r="D104" s="14"/>
      <c r="E104" s="14"/>
      <c r="F104" s="30"/>
      <c r="G104" s="33"/>
      <c r="H104" s="202">
        <f>H94-H103</f>
        <v>169861.80952380953</v>
      </c>
      <c r="I104" s="185"/>
      <c r="J104" s="185"/>
      <c r="K104" s="185"/>
    </row>
    <row r="105" spans="2:11" ht="15" thickTop="1" x14ac:dyDescent="0.3">
      <c r="B105" s="185"/>
      <c r="C105" s="185"/>
      <c r="D105" s="185"/>
      <c r="E105" s="185"/>
      <c r="F105" s="185"/>
      <c r="G105" s="185"/>
      <c r="H105" s="185"/>
      <c r="I105" s="185"/>
      <c r="J105" s="185"/>
      <c r="K105" s="185"/>
    </row>
    <row r="106" spans="2:11" ht="14.4" x14ac:dyDescent="0.3">
      <c r="B106" s="185"/>
      <c r="C106" s="185"/>
      <c r="D106" s="185"/>
      <c r="E106" s="185"/>
      <c r="F106" s="185"/>
      <c r="G106" s="185"/>
      <c r="H106" s="185"/>
      <c r="I106" s="185"/>
      <c r="J106" s="185"/>
      <c r="K106" s="185"/>
    </row>
    <row r="107" spans="2:11" ht="14.4" x14ac:dyDescent="0.3">
      <c r="B107" s="185"/>
      <c r="C107" s="185"/>
      <c r="D107" s="185"/>
      <c r="E107" s="185"/>
      <c r="F107" s="185"/>
      <c r="G107" s="185"/>
      <c r="H107" s="185"/>
      <c r="I107" s="185"/>
      <c r="J107" s="185"/>
      <c r="K107" s="185"/>
    </row>
    <row r="108" spans="2:11" ht="14.4" x14ac:dyDescent="0.3">
      <c r="B108" s="185"/>
      <c r="C108" s="185"/>
      <c r="D108" s="185"/>
      <c r="E108" s="185"/>
      <c r="F108" s="185"/>
      <c r="G108" s="185"/>
      <c r="H108" s="185"/>
      <c r="I108" s="185"/>
      <c r="J108" s="185"/>
      <c r="K108" s="185"/>
    </row>
    <row r="109" spans="2:11" ht="14.4" x14ac:dyDescent="0.3">
      <c r="B109" s="185"/>
      <c r="C109" s="185"/>
      <c r="D109" s="185"/>
      <c r="E109" s="185"/>
      <c r="F109" s="185"/>
      <c r="G109" s="185"/>
      <c r="H109" s="185"/>
      <c r="I109" s="185"/>
      <c r="J109" s="185"/>
      <c r="K109" s="185"/>
    </row>
    <row r="110" spans="2:11" ht="14.4" x14ac:dyDescent="0.3">
      <c r="B110" s="185"/>
      <c r="C110" s="185"/>
      <c r="D110" s="185"/>
      <c r="E110" s="185"/>
      <c r="F110" s="185"/>
      <c r="G110" s="185"/>
      <c r="H110" s="185"/>
      <c r="I110" s="185"/>
      <c r="J110" s="185"/>
      <c r="K110" s="185"/>
    </row>
    <row r="111" spans="2:11" ht="14.4" x14ac:dyDescent="0.3">
      <c r="B111" s="185"/>
      <c r="C111" s="185"/>
      <c r="D111" s="185"/>
      <c r="E111" s="185"/>
      <c r="F111" s="185"/>
      <c r="G111" s="185"/>
      <c r="H111" s="185"/>
      <c r="I111" s="185"/>
      <c r="J111" s="185"/>
      <c r="K111" s="185"/>
    </row>
    <row r="112" spans="2:11" ht="14.4" x14ac:dyDescent="0.3">
      <c r="B112" s="185"/>
      <c r="C112" s="185"/>
      <c r="D112" s="185"/>
      <c r="E112" s="185"/>
      <c r="F112" s="185"/>
      <c r="G112" s="185"/>
      <c r="H112" s="185"/>
      <c r="I112" s="185"/>
      <c r="J112" s="185"/>
      <c r="K112" s="185"/>
    </row>
    <row r="113" spans="2:11" ht="14.4" x14ac:dyDescent="0.3">
      <c r="B113" s="185"/>
      <c r="C113" s="185"/>
      <c r="D113" s="185"/>
      <c r="E113" s="185"/>
      <c r="F113" s="185"/>
      <c r="G113" s="185"/>
      <c r="H113" s="185"/>
      <c r="I113" s="185"/>
      <c r="J113" s="185"/>
      <c r="K113" s="185"/>
    </row>
    <row r="114" spans="2:11" ht="14.4" x14ac:dyDescent="0.3">
      <c r="B114" s="185"/>
      <c r="C114" s="185"/>
      <c r="D114" s="185"/>
      <c r="E114" s="185"/>
      <c r="F114" s="185"/>
      <c r="G114" s="185"/>
      <c r="H114" s="185"/>
      <c r="I114" s="185"/>
      <c r="J114" s="185"/>
      <c r="K114" s="185"/>
    </row>
    <row r="115" spans="2:11" ht="14.4" x14ac:dyDescent="0.3">
      <c r="B115" s="185"/>
      <c r="C115" s="185"/>
      <c r="D115" s="185"/>
      <c r="E115" s="185"/>
      <c r="F115" s="185"/>
      <c r="G115" s="185"/>
      <c r="H115" s="185"/>
      <c r="I115" s="185"/>
      <c r="J115" s="185"/>
      <c r="K115" s="185"/>
    </row>
    <row r="116" spans="2:11" ht="14.4" x14ac:dyDescent="0.3">
      <c r="B116" s="185"/>
      <c r="C116" s="185"/>
      <c r="D116" s="185"/>
      <c r="E116" s="185"/>
      <c r="F116" s="185"/>
      <c r="G116" s="185"/>
      <c r="H116" s="185"/>
      <c r="I116" s="185"/>
      <c r="J116" s="185"/>
      <c r="K116" s="185"/>
    </row>
    <row r="117" spans="2:11" ht="14.4" x14ac:dyDescent="0.3">
      <c r="B117" s="185"/>
      <c r="C117" s="185"/>
      <c r="D117" s="185"/>
      <c r="E117" s="185"/>
      <c r="F117" s="185"/>
      <c r="G117" s="185"/>
      <c r="H117" s="185"/>
      <c r="I117" s="185"/>
      <c r="J117" s="185"/>
      <c r="K117" s="185"/>
    </row>
    <row r="118" spans="2:11" ht="14.4" x14ac:dyDescent="0.3">
      <c r="B118" s="185"/>
      <c r="C118" s="185"/>
      <c r="D118" s="185"/>
      <c r="E118" s="185"/>
      <c r="F118" s="185"/>
      <c r="G118" s="185"/>
      <c r="H118" s="185"/>
      <c r="I118" s="185"/>
      <c r="J118" s="185"/>
      <c r="K118" s="185"/>
    </row>
    <row r="119" spans="2:11" ht="14.4" x14ac:dyDescent="0.3">
      <c r="B119" s="185"/>
      <c r="C119" s="185"/>
      <c r="D119" s="185"/>
      <c r="E119" s="185"/>
      <c r="F119" s="185"/>
      <c r="G119" s="185"/>
      <c r="H119" s="185"/>
      <c r="I119" s="185"/>
      <c r="J119" s="185"/>
      <c r="K119" s="185"/>
    </row>
    <row r="120" spans="2:11" ht="14.4" x14ac:dyDescent="0.3">
      <c r="B120" s="185"/>
      <c r="C120" s="185"/>
      <c r="D120" s="185"/>
      <c r="E120" s="185"/>
      <c r="F120" s="185"/>
      <c r="G120" s="185"/>
      <c r="H120" s="185"/>
      <c r="I120" s="185"/>
      <c r="J120" s="185"/>
      <c r="K120" s="185"/>
    </row>
    <row r="121" spans="2:11" ht="14.4" x14ac:dyDescent="0.3">
      <c r="B121" s="185"/>
      <c r="C121" s="185"/>
      <c r="D121" s="185"/>
      <c r="E121" s="185"/>
      <c r="F121" s="185"/>
      <c r="G121" s="185"/>
      <c r="H121" s="185"/>
      <c r="I121" s="185"/>
      <c r="J121" s="185"/>
      <c r="K121" s="185"/>
    </row>
    <row r="122" spans="2:11" ht="14.4" x14ac:dyDescent="0.3">
      <c r="B122" s="185"/>
      <c r="C122" s="185"/>
      <c r="D122" s="185"/>
      <c r="E122" s="185"/>
      <c r="F122" s="185"/>
      <c r="G122" s="185"/>
      <c r="H122" s="185"/>
      <c r="I122" s="185"/>
      <c r="J122" s="185"/>
      <c r="K122" s="185"/>
    </row>
    <row r="123" spans="2:11" ht="14.4" x14ac:dyDescent="0.3">
      <c r="B123" s="185"/>
      <c r="C123" s="185"/>
      <c r="D123" s="185"/>
      <c r="E123" s="185"/>
      <c r="F123" s="185"/>
      <c r="G123" s="185"/>
      <c r="H123" s="185"/>
      <c r="I123" s="185"/>
      <c r="J123" s="185"/>
      <c r="K123" s="185"/>
    </row>
    <row r="124" spans="2:11" ht="14.4" x14ac:dyDescent="0.3">
      <c r="B124" s="185"/>
      <c r="C124" s="185"/>
      <c r="D124" s="185"/>
      <c r="E124" s="185"/>
      <c r="F124" s="185"/>
      <c r="G124" s="185"/>
      <c r="H124" s="185"/>
      <c r="I124" s="185"/>
      <c r="J124" s="185"/>
      <c r="K124" s="185"/>
    </row>
    <row r="125" spans="2:11" ht="14.4" x14ac:dyDescent="0.3">
      <c r="B125" s="185"/>
      <c r="C125" s="185"/>
      <c r="D125" s="185"/>
      <c r="E125" s="185"/>
      <c r="F125" s="185"/>
      <c r="G125" s="185"/>
      <c r="H125" s="185"/>
      <c r="I125" s="185"/>
      <c r="J125" s="185"/>
      <c r="K125" s="185"/>
    </row>
    <row r="126" spans="2:11" ht="14.4" x14ac:dyDescent="0.3">
      <c r="B126" s="185"/>
      <c r="C126" s="185"/>
      <c r="D126" s="185"/>
      <c r="E126" s="185"/>
      <c r="F126" s="185"/>
      <c r="G126" s="185"/>
      <c r="H126" s="185"/>
      <c r="I126" s="185"/>
      <c r="J126" s="185"/>
      <c r="K126" s="185"/>
    </row>
    <row r="127" spans="2:11" ht="14.4" x14ac:dyDescent="0.3">
      <c r="B127" s="185"/>
      <c r="C127" s="185"/>
      <c r="D127" s="185"/>
      <c r="E127" s="185"/>
      <c r="F127" s="185"/>
      <c r="G127" s="185"/>
      <c r="H127" s="185"/>
      <c r="I127" s="185"/>
      <c r="J127" s="185"/>
      <c r="K127" s="185"/>
    </row>
    <row r="128" spans="2:11" ht="14.4" x14ac:dyDescent="0.3">
      <c r="B128" s="185"/>
      <c r="C128" s="185"/>
      <c r="D128" s="185"/>
      <c r="E128" s="185"/>
      <c r="F128" s="185"/>
      <c r="G128" s="185"/>
      <c r="H128" s="185"/>
      <c r="I128" s="185"/>
      <c r="J128" s="185"/>
      <c r="K128" s="185"/>
    </row>
    <row r="129" spans="2:11" ht="14.4" x14ac:dyDescent="0.3">
      <c r="B129" s="185"/>
      <c r="C129" s="185"/>
      <c r="D129" s="185"/>
      <c r="E129" s="185"/>
      <c r="F129" s="185"/>
      <c r="G129" s="185"/>
      <c r="H129" s="185"/>
      <c r="I129" s="185"/>
      <c r="J129" s="185"/>
      <c r="K129" s="185"/>
    </row>
    <row r="130" spans="2:11" ht="14.4" x14ac:dyDescent="0.3">
      <c r="B130" s="185"/>
      <c r="C130" s="185"/>
      <c r="D130" s="185"/>
      <c r="E130" s="185"/>
      <c r="F130" s="185"/>
      <c r="G130" s="185"/>
      <c r="H130" s="185"/>
      <c r="I130" s="185"/>
      <c r="J130" s="185"/>
      <c r="K130" s="185"/>
    </row>
    <row r="131" spans="2:11" ht="14.4" x14ac:dyDescent="0.3">
      <c r="B131" s="185"/>
      <c r="C131" s="185"/>
      <c r="D131" s="185"/>
      <c r="E131" s="185"/>
      <c r="F131" s="185"/>
      <c r="G131" s="185"/>
      <c r="H131" s="185"/>
      <c r="I131" s="185"/>
      <c r="J131" s="185"/>
      <c r="K131" s="185"/>
    </row>
    <row r="132" spans="2:11" ht="14.4" x14ac:dyDescent="0.3">
      <c r="B132" s="185"/>
      <c r="C132" s="185"/>
      <c r="D132" s="185"/>
      <c r="E132" s="185"/>
      <c r="F132" s="185"/>
      <c r="G132" s="185"/>
      <c r="H132" s="185"/>
      <c r="I132" s="185"/>
      <c r="J132" s="185"/>
      <c r="K132" s="185"/>
    </row>
    <row r="133" spans="2:11" ht="14.4" x14ac:dyDescent="0.3">
      <c r="B133" s="185"/>
      <c r="C133" s="185"/>
      <c r="D133" s="185"/>
      <c r="E133" s="185"/>
      <c r="F133" s="185"/>
      <c r="G133" s="185"/>
      <c r="H133" s="185"/>
      <c r="I133" s="185"/>
      <c r="J133" s="185"/>
      <c r="K133" s="185"/>
    </row>
    <row r="134" spans="2:11" ht="14.4" x14ac:dyDescent="0.3">
      <c r="B134" s="185"/>
      <c r="C134" s="185"/>
      <c r="D134" s="185"/>
      <c r="E134" s="185"/>
      <c r="F134" s="185"/>
      <c r="G134" s="185"/>
      <c r="H134" s="185"/>
      <c r="I134" s="185"/>
      <c r="J134" s="185"/>
      <c r="K134" s="185"/>
    </row>
    <row r="135" spans="2:11" ht="14.4" x14ac:dyDescent="0.3">
      <c r="B135" s="185"/>
      <c r="C135" s="185"/>
      <c r="D135" s="185"/>
      <c r="E135" s="185"/>
      <c r="F135" s="185"/>
      <c r="G135" s="185"/>
      <c r="H135" s="185"/>
      <c r="I135" s="185"/>
      <c r="J135" s="185"/>
      <c r="K135" s="185"/>
    </row>
    <row r="136" spans="2:11" ht="14.4" x14ac:dyDescent="0.3">
      <c r="B136" s="185"/>
      <c r="C136" s="185"/>
      <c r="D136" s="185"/>
      <c r="E136" s="185"/>
      <c r="F136" s="185"/>
      <c r="G136" s="185"/>
      <c r="H136" s="185"/>
      <c r="I136" s="185"/>
      <c r="J136" s="185"/>
      <c r="K136" s="185"/>
    </row>
    <row r="137" spans="2:11" ht="14.4" x14ac:dyDescent="0.3">
      <c r="B137" s="185"/>
      <c r="C137" s="185"/>
      <c r="D137" s="185"/>
      <c r="E137" s="185"/>
      <c r="F137" s="185"/>
      <c r="G137" s="185"/>
      <c r="H137" s="185"/>
      <c r="I137" s="185"/>
      <c r="J137" s="185"/>
      <c r="K137" s="185"/>
    </row>
    <row r="138" spans="2:11" ht="14.4" x14ac:dyDescent="0.3">
      <c r="B138" s="185"/>
      <c r="C138" s="185"/>
      <c r="D138" s="185"/>
      <c r="E138" s="185"/>
      <c r="F138" s="185"/>
      <c r="G138" s="185"/>
      <c r="H138" s="185"/>
      <c r="I138" s="185"/>
      <c r="J138" s="185"/>
      <c r="K138" s="185"/>
    </row>
    <row r="139" spans="2:11" ht="14.4" x14ac:dyDescent="0.3">
      <c r="B139" s="185"/>
      <c r="C139" s="185"/>
      <c r="D139" s="185"/>
      <c r="E139" s="185"/>
      <c r="F139" s="185"/>
      <c r="G139" s="185"/>
      <c r="H139" s="185"/>
      <c r="I139" s="185"/>
      <c r="J139" s="185"/>
      <c r="K139" s="185"/>
    </row>
    <row r="140" spans="2:11" ht="14.4" x14ac:dyDescent="0.3">
      <c r="B140" s="185"/>
      <c r="C140" s="185"/>
      <c r="D140" s="185"/>
      <c r="E140" s="185"/>
      <c r="F140" s="185"/>
      <c r="G140" s="185"/>
      <c r="H140" s="185"/>
      <c r="I140" s="185"/>
      <c r="J140" s="185"/>
      <c r="K140" s="185"/>
    </row>
    <row r="141" spans="2:11" ht="14.4" x14ac:dyDescent="0.3">
      <c r="B141" s="185"/>
      <c r="C141" s="185"/>
      <c r="D141" s="185"/>
      <c r="E141" s="185"/>
      <c r="F141" s="185"/>
      <c r="G141" s="185"/>
      <c r="H141" s="185"/>
      <c r="I141" s="185"/>
      <c r="J141" s="185"/>
      <c r="K141" s="185"/>
    </row>
    <row r="142" spans="2:11" ht="14.4" x14ac:dyDescent="0.3">
      <c r="B142" s="185"/>
      <c r="C142" s="185"/>
      <c r="D142" s="185"/>
      <c r="E142" s="185"/>
      <c r="F142" s="185"/>
      <c r="G142" s="185"/>
      <c r="H142" s="185"/>
      <c r="I142" s="185"/>
      <c r="J142" s="185"/>
      <c r="K142" s="185"/>
    </row>
    <row r="143" spans="2:11" ht="14.4" x14ac:dyDescent="0.3">
      <c r="B143" s="185"/>
      <c r="C143" s="185"/>
      <c r="D143" s="185"/>
      <c r="E143" s="185"/>
      <c r="F143" s="185"/>
      <c r="G143" s="185"/>
      <c r="H143" s="185"/>
      <c r="I143" s="185"/>
      <c r="J143" s="185"/>
      <c r="K143" s="185"/>
    </row>
    <row r="144" spans="2:11" ht="14.4" x14ac:dyDescent="0.3">
      <c r="B144" s="185"/>
      <c r="C144" s="185"/>
      <c r="D144" s="185"/>
      <c r="E144" s="185"/>
      <c r="F144" s="185"/>
      <c r="G144" s="185"/>
      <c r="H144" s="185"/>
      <c r="I144" s="185"/>
      <c r="J144" s="185"/>
      <c r="K144" s="185"/>
    </row>
    <row r="145" spans="2:11" ht="14.4" x14ac:dyDescent="0.3">
      <c r="B145" s="185"/>
      <c r="C145" s="185"/>
      <c r="D145" s="185"/>
      <c r="E145" s="185"/>
      <c r="F145" s="185"/>
      <c r="G145" s="185"/>
      <c r="H145" s="185"/>
      <c r="I145" s="185"/>
      <c r="J145" s="185"/>
      <c r="K145" s="185"/>
    </row>
    <row r="146" spans="2:11" ht="14.4" x14ac:dyDescent="0.3">
      <c r="B146" s="185"/>
      <c r="C146" s="185"/>
      <c r="D146" s="185"/>
      <c r="E146" s="185"/>
      <c r="F146" s="185"/>
      <c r="G146" s="185"/>
      <c r="H146" s="185"/>
      <c r="I146" s="185"/>
      <c r="J146" s="185"/>
      <c r="K146" s="185"/>
    </row>
    <row r="147" spans="2:11" ht="14.4" x14ac:dyDescent="0.3">
      <c r="B147" s="185"/>
      <c r="C147" s="185"/>
      <c r="D147" s="185"/>
      <c r="E147" s="185"/>
      <c r="F147" s="185"/>
      <c r="G147" s="185"/>
      <c r="H147" s="185"/>
      <c r="I147" s="185"/>
      <c r="J147" s="185"/>
      <c r="K147" s="185"/>
    </row>
    <row r="148" spans="2:11" ht="14.4" x14ac:dyDescent="0.3">
      <c r="B148" s="185"/>
      <c r="C148" s="185"/>
      <c r="D148" s="185"/>
      <c r="E148" s="185"/>
      <c r="F148" s="185"/>
      <c r="G148" s="185"/>
      <c r="H148" s="185"/>
      <c r="I148" s="185"/>
      <c r="J148" s="185"/>
      <c r="K148" s="185"/>
    </row>
    <row r="149" spans="2:11" ht="14.4" x14ac:dyDescent="0.3">
      <c r="B149" s="185"/>
      <c r="C149" s="185"/>
      <c r="D149" s="185"/>
      <c r="E149" s="185"/>
      <c r="F149" s="185"/>
      <c r="G149" s="185"/>
      <c r="H149" s="185"/>
      <c r="I149" s="185"/>
      <c r="J149" s="185"/>
      <c r="K149" s="185"/>
    </row>
    <row r="150" spans="2:11" ht="14.4" x14ac:dyDescent="0.3">
      <c r="B150" s="185"/>
      <c r="C150" s="185"/>
      <c r="D150" s="185"/>
      <c r="E150" s="185"/>
      <c r="F150" s="185"/>
      <c r="G150" s="185"/>
      <c r="H150" s="185"/>
      <c r="I150" s="185"/>
      <c r="J150" s="185"/>
      <c r="K150" s="185"/>
    </row>
    <row r="151" spans="2:11" ht="14.4" x14ac:dyDescent="0.3">
      <c r="B151" s="185"/>
      <c r="C151" s="185"/>
      <c r="D151" s="185"/>
      <c r="E151" s="185"/>
      <c r="F151" s="185"/>
      <c r="G151" s="185"/>
      <c r="H151" s="185"/>
      <c r="I151" s="185"/>
      <c r="J151" s="185"/>
      <c r="K151" s="185"/>
    </row>
    <row r="152" spans="2:11" ht="14.4" x14ac:dyDescent="0.3">
      <c r="B152" s="185"/>
      <c r="C152" s="185"/>
      <c r="D152" s="185"/>
      <c r="E152" s="185"/>
      <c r="F152" s="185"/>
      <c r="G152" s="185"/>
      <c r="H152" s="185"/>
      <c r="I152" s="185"/>
      <c r="J152" s="185"/>
      <c r="K152" s="185"/>
    </row>
    <row r="153" spans="2:11" ht="14.4" x14ac:dyDescent="0.3">
      <c r="B153" s="185"/>
      <c r="C153" s="185"/>
      <c r="D153" s="185"/>
      <c r="E153" s="185"/>
      <c r="F153" s="185"/>
      <c r="G153" s="185"/>
      <c r="H153" s="185"/>
      <c r="I153" s="185"/>
      <c r="J153" s="185"/>
      <c r="K153" s="185"/>
    </row>
    <row r="154" spans="2:11" ht="14.4" x14ac:dyDescent="0.3">
      <c r="B154" s="185"/>
      <c r="C154" s="185"/>
      <c r="D154" s="185"/>
      <c r="E154" s="185"/>
      <c r="F154" s="185"/>
      <c r="G154" s="185"/>
      <c r="H154" s="185"/>
      <c r="I154" s="185"/>
      <c r="J154" s="185"/>
      <c r="K154" s="185"/>
    </row>
    <row r="155" spans="2:11" ht="14.4" x14ac:dyDescent="0.3">
      <c r="B155" s="185"/>
      <c r="C155" s="185"/>
      <c r="D155" s="185"/>
      <c r="E155" s="185"/>
      <c r="F155" s="185"/>
      <c r="G155" s="185"/>
      <c r="H155" s="185"/>
      <c r="I155" s="185"/>
      <c r="J155" s="185"/>
      <c r="K155" s="185"/>
    </row>
    <row r="156" spans="2:11" ht="14.4" x14ac:dyDescent="0.3">
      <c r="B156" s="185"/>
      <c r="C156" s="185"/>
      <c r="D156" s="185"/>
      <c r="E156" s="185"/>
      <c r="F156" s="185"/>
      <c r="G156" s="185"/>
      <c r="H156" s="185"/>
      <c r="I156" s="185"/>
      <c r="J156" s="185"/>
      <c r="K156" s="185"/>
    </row>
    <row r="157" spans="2:11" ht="14.4" x14ac:dyDescent="0.3">
      <c r="B157" s="185"/>
      <c r="C157" s="185"/>
      <c r="D157" s="185"/>
      <c r="E157" s="185"/>
      <c r="F157" s="185"/>
      <c r="G157" s="185"/>
      <c r="H157" s="185"/>
      <c r="I157" s="185"/>
      <c r="J157" s="185"/>
      <c r="K157" s="185"/>
    </row>
    <row r="158" spans="2:11" ht="14.4" x14ac:dyDescent="0.3">
      <c r="B158" s="185"/>
      <c r="C158" s="185"/>
      <c r="D158" s="185"/>
      <c r="E158" s="185"/>
      <c r="F158" s="185"/>
      <c r="G158" s="185"/>
      <c r="H158" s="185"/>
      <c r="I158" s="185"/>
      <c r="J158" s="185"/>
      <c r="K158" s="185"/>
    </row>
    <row r="159" spans="2:11" ht="14.4" x14ac:dyDescent="0.3">
      <c r="B159" s="185"/>
      <c r="C159" s="185"/>
      <c r="D159" s="185"/>
      <c r="E159" s="185"/>
      <c r="F159" s="185"/>
      <c r="G159" s="185"/>
      <c r="H159" s="185"/>
      <c r="I159" s="185"/>
      <c r="J159" s="185"/>
      <c r="K159" s="185"/>
    </row>
    <row r="160" spans="2:11" ht="14.4" x14ac:dyDescent="0.3">
      <c r="B160" s="185"/>
      <c r="C160" s="185"/>
      <c r="D160" s="185"/>
      <c r="E160" s="185"/>
      <c r="F160" s="185"/>
      <c r="G160" s="185"/>
      <c r="H160" s="185"/>
      <c r="I160" s="185"/>
      <c r="J160" s="185"/>
      <c r="K160" s="185"/>
    </row>
    <row r="161" spans="2:11" ht="14.4" x14ac:dyDescent="0.3">
      <c r="B161" s="185"/>
      <c r="C161" s="185"/>
      <c r="D161" s="185"/>
      <c r="E161" s="185"/>
      <c r="F161" s="185"/>
      <c r="G161" s="185"/>
      <c r="H161" s="185"/>
      <c r="I161" s="185"/>
      <c r="J161" s="185"/>
      <c r="K161" s="185"/>
    </row>
    <row r="162" spans="2:11" ht="14.4" x14ac:dyDescent="0.3">
      <c r="B162" s="185"/>
      <c r="C162" s="185"/>
      <c r="D162" s="185"/>
      <c r="E162" s="185"/>
      <c r="F162" s="185"/>
      <c r="G162" s="185"/>
      <c r="H162" s="185"/>
      <c r="I162" s="185"/>
      <c r="J162" s="185"/>
      <c r="K162" s="185"/>
    </row>
    <row r="163" spans="2:11" ht="14.4" x14ac:dyDescent="0.3">
      <c r="B163" s="185"/>
      <c r="C163" s="185"/>
      <c r="D163" s="185"/>
      <c r="E163" s="185"/>
      <c r="F163" s="185"/>
      <c r="G163" s="185"/>
      <c r="H163" s="185"/>
      <c r="I163" s="185"/>
      <c r="J163" s="185"/>
      <c r="K163" s="185"/>
    </row>
    <row r="164" spans="2:11" ht="14.4" x14ac:dyDescent="0.3">
      <c r="B164" s="185"/>
      <c r="C164" s="185"/>
      <c r="D164" s="185"/>
      <c r="E164" s="185"/>
      <c r="F164" s="185"/>
      <c r="G164" s="185"/>
      <c r="H164" s="185"/>
      <c r="I164" s="185"/>
      <c r="J164" s="185"/>
      <c r="K164" s="185"/>
    </row>
    <row r="165" spans="2:11" ht="14.4" x14ac:dyDescent="0.3">
      <c r="B165" s="185"/>
      <c r="C165" s="185"/>
      <c r="D165" s="185"/>
      <c r="E165" s="185"/>
      <c r="F165" s="185"/>
      <c r="G165" s="185"/>
      <c r="H165" s="185"/>
      <c r="I165" s="185"/>
      <c r="J165" s="185"/>
      <c r="K165" s="185"/>
    </row>
    <row r="166" spans="2:11" ht="14.4" x14ac:dyDescent="0.3">
      <c r="B166" s="185"/>
      <c r="C166" s="185"/>
      <c r="D166" s="185"/>
      <c r="E166" s="185"/>
      <c r="F166" s="185"/>
      <c r="G166" s="185"/>
      <c r="H166" s="185"/>
      <c r="I166" s="185"/>
      <c r="J166" s="185"/>
      <c r="K166" s="185"/>
    </row>
    <row r="167" spans="2:11" ht="14.4" x14ac:dyDescent="0.3">
      <c r="B167" s="185"/>
      <c r="C167" s="185"/>
      <c r="D167" s="185"/>
      <c r="E167" s="185"/>
      <c r="F167" s="185"/>
      <c r="G167" s="185"/>
      <c r="H167" s="185"/>
      <c r="I167" s="185"/>
      <c r="J167" s="185"/>
      <c r="K167" s="185"/>
    </row>
    <row r="168" spans="2:11" ht="14.4" x14ac:dyDescent="0.3">
      <c r="B168" s="185"/>
      <c r="C168" s="185"/>
      <c r="D168" s="185"/>
      <c r="E168" s="185"/>
      <c r="F168" s="185"/>
      <c r="G168" s="185"/>
      <c r="H168" s="185"/>
      <c r="I168" s="185"/>
      <c r="J168" s="185"/>
      <c r="K168" s="185"/>
    </row>
    <row r="169" spans="2:11" ht="14.4" x14ac:dyDescent="0.3">
      <c r="B169" s="185"/>
      <c r="C169" s="185"/>
      <c r="D169" s="185"/>
      <c r="E169" s="185"/>
      <c r="F169" s="185"/>
      <c r="G169" s="185"/>
      <c r="H169" s="185"/>
      <c r="I169" s="185"/>
      <c r="J169" s="185"/>
      <c r="K169" s="185"/>
    </row>
    <row r="170" spans="2:11" ht="14.4" x14ac:dyDescent="0.3">
      <c r="B170" s="185"/>
      <c r="C170" s="185"/>
      <c r="D170" s="185"/>
      <c r="E170" s="185"/>
      <c r="F170" s="185"/>
      <c r="G170" s="185"/>
      <c r="H170" s="185"/>
      <c r="I170" s="185"/>
      <c r="J170" s="185"/>
      <c r="K170" s="185"/>
    </row>
    <row r="171" spans="2:11" ht="14.4" x14ac:dyDescent="0.3">
      <c r="B171" s="185"/>
      <c r="C171" s="185"/>
      <c r="D171" s="185"/>
      <c r="E171" s="185"/>
      <c r="F171" s="185"/>
      <c r="G171" s="185"/>
      <c r="H171" s="185"/>
      <c r="I171" s="185"/>
      <c r="J171" s="185"/>
      <c r="K171" s="185"/>
    </row>
    <row r="172" spans="2:11" ht="14.4" x14ac:dyDescent="0.3">
      <c r="B172" s="185"/>
      <c r="C172" s="185"/>
      <c r="D172" s="185"/>
      <c r="E172" s="185"/>
      <c r="F172" s="185"/>
      <c r="G172" s="185"/>
      <c r="H172" s="185"/>
      <c r="I172" s="185"/>
      <c r="J172" s="185"/>
      <c r="K172" s="185"/>
    </row>
    <row r="173" spans="2:11" ht="14.4" x14ac:dyDescent="0.3">
      <c r="B173" s="185"/>
      <c r="C173" s="185"/>
      <c r="D173" s="185"/>
      <c r="E173" s="185"/>
      <c r="F173" s="185"/>
      <c r="G173" s="185"/>
      <c r="H173" s="185"/>
      <c r="I173" s="185"/>
      <c r="J173" s="185"/>
      <c r="K173" s="185"/>
    </row>
    <row r="174" spans="2:11" ht="14.4" x14ac:dyDescent="0.3">
      <c r="B174" s="185"/>
      <c r="C174" s="185"/>
      <c r="D174" s="185"/>
      <c r="E174" s="185"/>
      <c r="F174" s="185"/>
      <c r="G174" s="185"/>
      <c r="H174" s="185"/>
      <c r="I174" s="185"/>
      <c r="J174" s="185"/>
      <c r="K174" s="185"/>
    </row>
    <row r="175" spans="2:11" ht="14.4" x14ac:dyDescent="0.3">
      <c r="B175" s="185"/>
      <c r="C175" s="185"/>
      <c r="D175" s="185"/>
      <c r="E175" s="185"/>
      <c r="F175" s="185"/>
      <c r="G175" s="185"/>
      <c r="H175" s="185"/>
      <c r="I175" s="185"/>
      <c r="J175" s="185"/>
      <c r="K175" s="185"/>
    </row>
    <row r="176" spans="2:11" ht="14.4" x14ac:dyDescent="0.3">
      <c r="B176" s="185"/>
      <c r="C176" s="185"/>
      <c r="D176" s="185"/>
      <c r="E176" s="185"/>
      <c r="F176" s="185"/>
      <c r="G176" s="185"/>
      <c r="H176" s="185"/>
      <c r="I176" s="185"/>
      <c r="J176" s="185"/>
      <c r="K176" s="185"/>
    </row>
    <row r="177" spans="2:11" ht="14.4" x14ac:dyDescent="0.3">
      <c r="B177" s="185"/>
      <c r="C177" s="185"/>
      <c r="D177" s="185"/>
      <c r="E177" s="185"/>
      <c r="F177" s="185"/>
      <c r="G177" s="185"/>
      <c r="H177" s="185"/>
      <c r="I177" s="185"/>
      <c r="J177" s="185"/>
      <c r="K177" s="185"/>
    </row>
    <row r="178" spans="2:11" ht="14.4" x14ac:dyDescent="0.3">
      <c r="B178" s="185"/>
      <c r="C178" s="185"/>
      <c r="D178" s="185"/>
      <c r="E178" s="185"/>
      <c r="F178" s="185"/>
      <c r="G178" s="185"/>
      <c r="H178" s="185"/>
      <c r="I178" s="185"/>
      <c r="J178" s="185"/>
      <c r="K178" s="185"/>
    </row>
    <row r="179" spans="2:11" ht="14.4" x14ac:dyDescent="0.3">
      <c r="B179" s="185"/>
      <c r="C179" s="185"/>
      <c r="D179" s="185"/>
      <c r="E179" s="185"/>
      <c r="F179" s="185"/>
      <c r="G179" s="185"/>
      <c r="H179" s="185"/>
      <c r="I179" s="185"/>
      <c r="J179" s="185"/>
      <c r="K179" s="185"/>
    </row>
    <row r="180" spans="2:11" ht="14.4" x14ac:dyDescent="0.3">
      <c r="B180" s="185"/>
      <c r="C180" s="185"/>
      <c r="D180" s="185"/>
      <c r="E180" s="185"/>
      <c r="F180" s="185"/>
      <c r="G180" s="185"/>
      <c r="H180" s="185"/>
      <c r="I180" s="185"/>
      <c r="J180" s="185"/>
      <c r="K180" s="185"/>
    </row>
    <row r="181" spans="2:11" ht="14.4" x14ac:dyDescent="0.3">
      <c r="B181" s="185"/>
      <c r="C181" s="185"/>
      <c r="D181" s="185"/>
      <c r="E181" s="185"/>
      <c r="F181" s="185"/>
      <c r="G181" s="185"/>
      <c r="H181" s="185"/>
      <c r="I181" s="185"/>
      <c r="J181" s="185"/>
      <c r="K181" s="185"/>
    </row>
    <row r="182" spans="2:11" ht="14.4" x14ac:dyDescent="0.3">
      <c r="B182" s="185"/>
      <c r="C182" s="185"/>
      <c r="D182" s="185"/>
      <c r="E182" s="185"/>
      <c r="F182" s="185"/>
      <c r="G182" s="185"/>
      <c r="H182" s="185"/>
      <c r="I182" s="185"/>
      <c r="J182" s="185"/>
      <c r="K182" s="185"/>
    </row>
    <row r="183" spans="2:11" ht="14.4" x14ac:dyDescent="0.3">
      <c r="B183" s="185"/>
      <c r="C183" s="185"/>
      <c r="D183" s="185"/>
      <c r="E183" s="185"/>
      <c r="F183" s="185"/>
      <c r="G183" s="185"/>
      <c r="H183" s="185"/>
      <c r="I183" s="185"/>
      <c r="J183" s="185"/>
      <c r="K183" s="185"/>
    </row>
    <row r="184" spans="2:11" ht="14.4" x14ac:dyDescent="0.3">
      <c r="B184" s="185"/>
      <c r="C184" s="185"/>
      <c r="D184" s="185"/>
      <c r="E184" s="185"/>
      <c r="F184" s="185"/>
      <c r="G184" s="185"/>
      <c r="H184" s="185"/>
      <c r="I184" s="185"/>
      <c r="J184" s="185"/>
      <c r="K184" s="185"/>
    </row>
    <row r="185" spans="2:11" ht="14.4" x14ac:dyDescent="0.3">
      <c r="B185" s="185"/>
      <c r="C185" s="185"/>
      <c r="D185" s="185"/>
      <c r="E185" s="185"/>
      <c r="F185" s="185"/>
      <c r="G185" s="185"/>
      <c r="H185" s="185"/>
      <c r="I185" s="185"/>
      <c r="J185" s="185"/>
      <c r="K185" s="185"/>
    </row>
    <row r="186" spans="2:11" ht="14.4" x14ac:dyDescent="0.3">
      <c r="B186" s="185"/>
      <c r="C186" s="185"/>
      <c r="D186" s="185"/>
      <c r="E186" s="185"/>
      <c r="F186" s="185"/>
      <c r="G186" s="185"/>
      <c r="H186" s="185"/>
      <c r="I186" s="185"/>
      <c r="J186" s="185"/>
      <c r="K186" s="185"/>
    </row>
    <row r="187" spans="2:11" ht="14.4" x14ac:dyDescent="0.3">
      <c r="B187" s="185"/>
      <c r="C187" s="185"/>
      <c r="D187" s="185"/>
      <c r="E187" s="185"/>
      <c r="F187" s="185"/>
      <c r="G187" s="185"/>
      <c r="H187" s="185"/>
      <c r="I187" s="185"/>
      <c r="J187" s="185"/>
      <c r="K187" s="185"/>
    </row>
    <row r="188" spans="2:11" ht="14.4" x14ac:dyDescent="0.3">
      <c r="B188" s="185"/>
      <c r="C188" s="185"/>
      <c r="D188" s="185"/>
      <c r="E188" s="185"/>
      <c r="F188" s="185"/>
      <c r="G188" s="185"/>
      <c r="H188" s="185"/>
      <c r="I188" s="185"/>
      <c r="J188" s="185"/>
      <c r="K188" s="185"/>
    </row>
    <row r="189" spans="2:11" ht="14.4" x14ac:dyDescent="0.3">
      <c r="B189" s="185"/>
      <c r="C189" s="185"/>
      <c r="D189" s="185"/>
      <c r="E189" s="185"/>
      <c r="F189" s="185"/>
      <c r="G189" s="185"/>
      <c r="H189" s="185"/>
      <c r="I189" s="185"/>
      <c r="J189" s="185"/>
      <c r="K189" s="185"/>
    </row>
    <row r="190" spans="2:11" ht="14.4" x14ac:dyDescent="0.3">
      <c r="B190" s="185"/>
      <c r="C190" s="185"/>
      <c r="D190" s="185"/>
      <c r="E190" s="185"/>
      <c r="F190" s="185"/>
      <c r="G190" s="185"/>
      <c r="H190" s="185"/>
      <c r="I190" s="185"/>
      <c r="J190" s="185"/>
      <c r="K190" s="185"/>
    </row>
    <row r="191" spans="2:11" ht="14.4" x14ac:dyDescent="0.3">
      <c r="B191" s="185"/>
      <c r="C191" s="185"/>
      <c r="D191" s="185"/>
      <c r="E191" s="185"/>
      <c r="F191" s="185"/>
      <c r="G191" s="185"/>
      <c r="H191" s="185"/>
      <c r="I191" s="185"/>
      <c r="J191" s="185"/>
      <c r="K191" s="185"/>
    </row>
    <row r="192" spans="2:11" ht="14.4" x14ac:dyDescent="0.3">
      <c r="B192" s="185"/>
      <c r="C192" s="185"/>
      <c r="D192" s="185"/>
      <c r="E192" s="185"/>
      <c r="F192" s="185"/>
      <c r="G192" s="185"/>
      <c r="H192" s="185"/>
      <c r="I192" s="185"/>
      <c r="J192" s="185"/>
      <c r="K192" s="185"/>
    </row>
    <row r="193" spans="2:11" ht="14.4" x14ac:dyDescent="0.3">
      <c r="B193" s="185"/>
      <c r="C193" s="185"/>
      <c r="D193" s="185"/>
      <c r="E193" s="185"/>
      <c r="F193" s="185"/>
      <c r="G193" s="185"/>
      <c r="H193" s="185"/>
      <c r="I193" s="185"/>
      <c r="J193" s="185"/>
      <c r="K193" s="185"/>
    </row>
    <row r="194" spans="2:11" ht="14.4" x14ac:dyDescent="0.3">
      <c r="B194" s="185"/>
      <c r="C194" s="185"/>
      <c r="D194" s="185"/>
      <c r="E194" s="185"/>
      <c r="F194" s="185"/>
      <c r="G194" s="185"/>
      <c r="H194" s="185"/>
      <c r="I194" s="185"/>
      <c r="J194" s="185"/>
      <c r="K194" s="185"/>
    </row>
    <row r="195" spans="2:11" ht="14.4" x14ac:dyDescent="0.3">
      <c r="B195" s="185"/>
      <c r="C195" s="185"/>
      <c r="D195" s="185"/>
      <c r="E195" s="185"/>
      <c r="F195" s="185"/>
      <c r="G195" s="185"/>
      <c r="H195" s="185"/>
      <c r="I195" s="185"/>
      <c r="J195" s="185"/>
      <c r="K195" s="185"/>
    </row>
    <row r="196" spans="2:11" ht="14.4" x14ac:dyDescent="0.3">
      <c r="B196" s="185"/>
      <c r="C196" s="185"/>
      <c r="D196" s="185"/>
      <c r="E196" s="185"/>
      <c r="F196" s="185"/>
      <c r="G196" s="185"/>
      <c r="H196" s="185"/>
      <c r="I196" s="185"/>
      <c r="J196" s="185"/>
      <c r="K196" s="185"/>
    </row>
    <row r="197" spans="2:11" ht="14.4" x14ac:dyDescent="0.3">
      <c r="B197" s="185"/>
      <c r="C197" s="185"/>
      <c r="D197" s="185"/>
      <c r="E197" s="185"/>
      <c r="F197" s="185"/>
      <c r="G197" s="185"/>
      <c r="H197" s="185"/>
      <c r="I197" s="185"/>
      <c r="J197" s="185"/>
      <c r="K197" s="185"/>
    </row>
    <row r="198" spans="2:11" ht="14.4" x14ac:dyDescent="0.3">
      <c r="B198" s="185"/>
      <c r="C198" s="185"/>
      <c r="D198" s="185"/>
      <c r="E198" s="185"/>
      <c r="F198" s="185"/>
      <c r="G198" s="185"/>
      <c r="H198" s="185"/>
      <c r="I198" s="185"/>
      <c r="J198" s="185"/>
      <c r="K198" s="185"/>
    </row>
    <row r="199" spans="2:11" ht="14.4" x14ac:dyDescent="0.3">
      <c r="B199" s="185"/>
      <c r="C199" s="185"/>
      <c r="D199" s="185"/>
      <c r="E199" s="185"/>
      <c r="F199" s="185"/>
      <c r="G199" s="185"/>
      <c r="H199" s="185"/>
      <c r="I199" s="185"/>
      <c r="J199" s="185"/>
      <c r="K199" s="185"/>
    </row>
    <row r="200" spans="2:11" ht="14.4" x14ac:dyDescent="0.3">
      <c r="B200" s="185"/>
      <c r="C200" s="185"/>
      <c r="D200" s="185"/>
      <c r="E200" s="185"/>
      <c r="F200" s="185"/>
      <c r="G200" s="185"/>
      <c r="H200" s="185"/>
      <c r="I200" s="185"/>
      <c r="J200" s="185"/>
      <c r="K200" s="185"/>
    </row>
    <row r="201" spans="2:11" ht="14.4" x14ac:dyDescent="0.3">
      <c r="B201" s="185"/>
      <c r="C201" s="185"/>
      <c r="D201" s="185"/>
      <c r="E201" s="185"/>
      <c r="F201" s="185"/>
      <c r="G201" s="185"/>
      <c r="H201" s="185"/>
      <c r="I201" s="185"/>
      <c r="J201" s="185"/>
      <c r="K201" s="185"/>
    </row>
    <row r="202" spans="2:11" ht="14.4" x14ac:dyDescent="0.3">
      <c r="B202" s="185"/>
      <c r="C202" s="185"/>
      <c r="D202" s="185"/>
      <c r="E202" s="185"/>
      <c r="F202" s="185"/>
      <c r="G202" s="185"/>
      <c r="H202" s="185"/>
      <c r="I202" s="185"/>
      <c r="J202" s="185"/>
      <c r="K202" s="185"/>
    </row>
    <row r="203" spans="2:11" ht="14.4" x14ac:dyDescent="0.3">
      <c r="B203" s="185"/>
      <c r="C203" s="185"/>
      <c r="D203" s="185"/>
      <c r="E203" s="185"/>
      <c r="F203" s="185"/>
      <c r="G203" s="185"/>
      <c r="H203" s="185"/>
      <c r="I203" s="185"/>
      <c r="J203" s="185"/>
      <c r="K203" s="185"/>
    </row>
    <row r="204" spans="2:11" ht="14.4" x14ac:dyDescent="0.3">
      <c r="B204" s="185"/>
      <c r="C204" s="185"/>
      <c r="D204" s="185"/>
      <c r="E204" s="185"/>
      <c r="F204" s="185"/>
      <c r="G204" s="185"/>
      <c r="H204" s="185"/>
      <c r="I204" s="185"/>
      <c r="J204" s="185"/>
      <c r="K204" s="185"/>
    </row>
    <row r="205" spans="2:11" ht="14.4" x14ac:dyDescent="0.3">
      <c r="B205" s="185"/>
      <c r="C205" s="185"/>
      <c r="D205" s="185"/>
      <c r="E205" s="185"/>
      <c r="F205" s="185"/>
      <c r="G205" s="185"/>
      <c r="H205" s="185"/>
      <c r="I205" s="185"/>
      <c r="J205" s="185"/>
      <c r="K205" s="185"/>
    </row>
    <row r="206" spans="2:11" ht="14.4" x14ac:dyDescent="0.3">
      <c r="B206" s="185"/>
      <c r="C206" s="185"/>
      <c r="D206" s="185"/>
      <c r="E206" s="185"/>
      <c r="F206" s="185"/>
      <c r="G206" s="185"/>
      <c r="H206" s="185"/>
      <c r="I206" s="185"/>
      <c r="J206" s="185"/>
      <c r="K206" s="185"/>
    </row>
    <row r="207" spans="2:11" ht="14.4" x14ac:dyDescent="0.3">
      <c r="B207" s="185"/>
      <c r="C207" s="185"/>
      <c r="D207" s="185"/>
      <c r="E207" s="185"/>
      <c r="F207" s="185"/>
      <c r="G207" s="185"/>
      <c r="H207" s="185"/>
      <c r="I207" s="185"/>
      <c r="J207" s="185"/>
      <c r="K207" s="185"/>
    </row>
    <row r="208" spans="2:11" ht="14.4" x14ac:dyDescent="0.3">
      <c r="B208" s="185"/>
      <c r="C208" s="185"/>
      <c r="D208" s="185"/>
      <c r="E208" s="185"/>
      <c r="F208" s="185"/>
      <c r="G208" s="185"/>
      <c r="H208" s="185"/>
      <c r="I208" s="185"/>
      <c r="J208" s="185"/>
      <c r="K208" s="185"/>
    </row>
    <row r="209" spans="2:11" ht="14.4" x14ac:dyDescent="0.3">
      <c r="B209" s="185"/>
      <c r="C209" s="185"/>
      <c r="D209" s="185"/>
      <c r="E209" s="185"/>
      <c r="F209" s="185"/>
      <c r="G209" s="185"/>
      <c r="H209" s="185"/>
      <c r="I209" s="185"/>
      <c r="J209" s="185"/>
      <c r="K209" s="185"/>
    </row>
    <row r="210" spans="2:11" ht="14.4" x14ac:dyDescent="0.3">
      <c r="B210" s="185"/>
      <c r="C210" s="185"/>
      <c r="D210" s="185"/>
      <c r="E210" s="185"/>
      <c r="F210" s="185"/>
      <c r="G210" s="185"/>
      <c r="H210" s="185"/>
      <c r="I210" s="185"/>
      <c r="J210" s="185"/>
      <c r="K210" s="185"/>
    </row>
    <row r="211" spans="2:11" ht="14.4" x14ac:dyDescent="0.3">
      <c r="B211" s="185"/>
      <c r="C211" s="185"/>
      <c r="D211" s="185"/>
      <c r="E211" s="185"/>
      <c r="F211" s="185"/>
      <c r="G211" s="185"/>
      <c r="H211" s="185"/>
      <c r="I211" s="185"/>
      <c r="J211" s="185"/>
      <c r="K211" s="185"/>
    </row>
    <row r="212" spans="2:11" ht="14.4" x14ac:dyDescent="0.3">
      <c r="B212" s="185"/>
      <c r="C212" s="185"/>
      <c r="D212" s="185"/>
      <c r="E212" s="185"/>
      <c r="F212" s="185"/>
      <c r="G212" s="185"/>
      <c r="H212" s="185"/>
      <c r="I212" s="185"/>
      <c r="J212" s="185"/>
      <c r="K212" s="185"/>
    </row>
    <row r="213" spans="2:11" ht="14.4" x14ac:dyDescent="0.3">
      <c r="B213" s="185"/>
      <c r="C213" s="185"/>
      <c r="D213" s="185"/>
      <c r="E213" s="185"/>
      <c r="F213" s="185"/>
      <c r="G213" s="185"/>
      <c r="H213" s="185"/>
      <c r="I213" s="185"/>
      <c r="J213" s="185"/>
      <c r="K213" s="185"/>
    </row>
    <row r="214" spans="2:11" ht="14.4" x14ac:dyDescent="0.3">
      <c r="B214" s="185"/>
      <c r="C214" s="185"/>
      <c r="D214" s="185"/>
      <c r="E214" s="185"/>
      <c r="F214" s="185"/>
      <c r="G214" s="185"/>
      <c r="H214" s="185"/>
      <c r="I214" s="185"/>
      <c r="J214" s="185"/>
      <c r="K214" s="185"/>
    </row>
    <row r="215" spans="2:11" ht="14.4" x14ac:dyDescent="0.3">
      <c r="B215" s="185"/>
      <c r="C215" s="185"/>
      <c r="D215" s="185"/>
      <c r="E215" s="185"/>
      <c r="F215" s="185"/>
      <c r="G215" s="185"/>
      <c r="H215" s="185"/>
      <c r="I215" s="185"/>
      <c r="J215" s="185"/>
      <c r="K215" s="185"/>
    </row>
    <row r="216" spans="2:11" ht="14.4" x14ac:dyDescent="0.3">
      <c r="B216" s="185"/>
      <c r="C216" s="185"/>
      <c r="D216" s="185"/>
      <c r="E216" s="185"/>
      <c r="F216" s="185"/>
      <c r="G216" s="185"/>
      <c r="H216" s="185"/>
      <c r="I216" s="185"/>
      <c r="J216" s="185"/>
      <c r="K216" s="185"/>
    </row>
    <row r="217" spans="2:11" ht="14.4" x14ac:dyDescent="0.3">
      <c r="B217" s="185"/>
      <c r="C217" s="185"/>
      <c r="D217" s="185"/>
      <c r="E217" s="185"/>
      <c r="F217" s="185"/>
      <c r="G217" s="185"/>
      <c r="H217" s="185"/>
      <c r="I217" s="185"/>
      <c r="J217" s="185"/>
      <c r="K217" s="185"/>
    </row>
    <row r="218" spans="2:11" ht="14.4" x14ac:dyDescent="0.3">
      <c r="B218" s="185"/>
      <c r="C218" s="185"/>
      <c r="D218" s="185"/>
      <c r="E218" s="185"/>
      <c r="F218" s="185"/>
      <c r="G218" s="185"/>
      <c r="H218" s="185"/>
      <c r="I218" s="185"/>
      <c r="J218" s="185"/>
      <c r="K218" s="185"/>
    </row>
    <row r="219" spans="2:11" ht="14.4" x14ac:dyDescent="0.3">
      <c r="B219" s="185"/>
      <c r="C219" s="185"/>
      <c r="D219" s="185"/>
      <c r="E219" s="185"/>
      <c r="F219" s="185"/>
      <c r="G219" s="185"/>
      <c r="H219" s="185"/>
      <c r="I219" s="185"/>
      <c r="J219" s="185"/>
      <c r="K219" s="185"/>
    </row>
    <row r="220" spans="2:11" ht="14.4" x14ac:dyDescent="0.3">
      <c r="B220" s="185"/>
      <c r="C220" s="185"/>
      <c r="D220" s="185"/>
      <c r="E220" s="185"/>
      <c r="F220" s="185"/>
      <c r="G220" s="185"/>
      <c r="H220" s="185"/>
      <c r="I220" s="185"/>
      <c r="J220" s="185"/>
      <c r="K220" s="185"/>
    </row>
    <row r="221" spans="2:11" ht="14.4" x14ac:dyDescent="0.3">
      <c r="B221" s="185"/>
      <c r="C221" s="185"/>
      <c r="D221" s="185"/>
      <c r="E221" s="185"/>
      <c r="F221" s="185"/>
      <c r="G221" s="185"/>
      <c r="H221" s="185"/>
      <c r="I221" s="185"/>
      <c r="J221" s="185"/>
      <c r="K221" s="185"/>
    </row>
    <row r="222" spans="2:11" ht="14.4" x14ac:dyDescent="0.3">
      <c r="B222" s="185"/>
      <c r="C222" s="185"/>
      <c r="D222" s="185"/>
      <c r="E222" s="185"/>
      <c r="F222" s="185"/>
      <c r="G222" s="185"/>
      <c r="H222" s="185"/>
      <c r="I222" s="185"/>
      <c r="J222" s="185"/>
      <c r="K222" s="185"/>
    </row>
    <row r="223" spans="2:11" ht="14.4" x14ac:dyDescent="0.3">
      <c r="B223" s="185"/>
      <c r="C223" s="185"/>
      <c r="D223" s="185"/>
      <c r="E223" s="185"/>
      <c r="F223" s="185"/>
      <c r="G223" s="185"/>
      <c r="H223" s="185"/>
      <c r="I223" s="185"/>
      <c r="J223" s="185"/>
      <c r="K223" s="185"/>
    </row>
    <row r="224" spans="2:11" ht="14.4" x14ac:dyDescent="0.3">
      <c r="B224" s="185"/>
      <c r="C224" s="185"/>
      <c r="D224" s="185"/>
      <c r="E224" s="185"/>
      <c r="F224" s="185"/>
      <c r="G224" s="185"/>
      <c r="H224" s="185"/>
      <c r="I224" s="185"/>
      <c r="J224" s="185"/>
      <c r="K224" s="185"/>
    </row>
    <row r="225" spans="2:11" ht="14.4" x14ac:dyDescent="0.3">
      <c r="B225" s="185"/>
      <c r="C225" s="185"/>
      <c r="D225" s="185"/>
      <c r="E225" s="185"/>
      <c r="F225" s="185"/>
      <c r="G225" s="185"/>
      <c r="H225" s="185"/>
      <c r="I225" s="185"/>
      <c r="J225" s="185"/>
      <c r="K225" s="185"/>
    </row>
    <row r="226" spans="2:11" ht="14.4" x14ac:dyDescent="0.3">
      <c r="B226" s="185"/>
      <c r="C226" s="185"/>
      <c r="D226" s="185"/>
      <c r="E226" s="185"/>
      <c r="F226" s="185"/>
      <c r="G226" s="185"/>
      <c r="H226" s="185"/>
      <c r="I226" s="185"/>
      <c r="J226" s="185"/>
      <c r="K226" s="185"/>
    </row>
    <row r="227" spans="2:11" ht="14.4" x14ac:dyDescent="0.3">
      <c r="B227" s="185"/>
      <c r="C227" s="185"/>
      <c r="D227" s="185"/>
      <c r="E227" s="185"/>
      <c r="F227" s="185"/>
      <c r="G227" s="185"/>
      <c r="H227" s="185"/>
      <c r="I227" s="185"/>
      <c r="J227" s="185"/>
      <c r="K227" s="185"/>
    </row>
    <row r="228" spans="2:11" ht="14.4" x14ac:dyDescent="0.3">
      <c r="B228" s="185"/>
      <c r="C228" s="185"/>
      <c r="D228" s="185"/>
      <c r="E228" s="185"/>
      <c r="F228" s="185"/>
      <c r="G228" s="185"/>
      <c r="H228" s="185"/>
      <c r="I228" s="185"/>
      <c r="J228" s="185"/>
      <c r="K228" s="185"/>
    </row>
    <row r="229" spans="2:11" ht="14.4" x14ac:dyDescent="0.3">
      <c r="B229" s="185"/>
      <c r="C229" s="185"/>
      <c r="D229" s="185"/>
      <c r="E229" s="185"/>
      <c r="F229" s="185"/>
      <c r="G229" s="185"/>
      <c r="H229" s="185"/>
      <c r="I229" s="185"/>
      <c r="J229" s="185"/>
      <c r="K229" s="185"/>
    </row>
    <row r="230" spans="2:11" ht="14.4" x14ac:dyDescent="0.3">
      <c r="B230" s="185"/>
      <c r="C230" s="185"/>
      <c r="D230" s="185"/>
      <c r="E230" s="185"/>
      <c r="F230" s="185"/>
      <c r="G230" s="185"/>
      <c r="H230" s="185"/>
      <c r="I230" s="185"/>
      <c r="J230" s="185"/>
      <c r="K230" s="185"/>
    </row>
    <row r="231" spans="2:11" ht="14.4" x14ac:dyDescent="0.3">
      <c r="B231" s="185"/>
      <c r="C231" s="185"/>
      <c r="D231" s="185"/>
      <c r="E231" s="185"/>
      <c r="F231" s="185"/>
      <c r="G231" s="185"/>
      <c r="H231" s="185"/>
      <c r="I231" s="185"/>
      <c r="J231" s="185"/>
      <c r="K231" s="185"/>
    </row>
    <row r="232" spans="2:11" ht="14.4" x14ac:dyDescent="0.3">
      <c r="B232" s="185"/>
      <c r="C232" s="185"/>
      <c r="D232" s="185"/>
      <c r="E232" s="185"/>
      <c r="F232" s="185"/>
      <c r="G232" s="185"/>
      <c r="H232" s="185"/>
      <c r="I232" s="185"/>
      <c r="J232" s="185"/>
      <c r="K232" s="185"/>
    </row>
    <row r="233" spans="2:11" ht="14.4" x14ac:dyDescent="0.3">
      <c r="B233" s="185"/>
      <c r="C233" s="185"/>
      <c r="D233" s="185"/>
      <c r="E233" s="185"/>
      <c r="F233" s="185"/>
      <c r="G233" s="185"/>
      <c r="H233" s="185"/>
      <c r="I233" s="185"/>
      <c r="J233" s="185"/>
      <c r="K233" s="185"/>
    </row>
    <row r="234" spans="2:11" ht="14.4" x14ac:dyDescent="0.3">
      <c r="B234" s="185"/>
      <c r="C234" s="185"/>
      <c r="D234" s="185"/>
      <c r="E234" s="185"/>
      <c r="F234" s="185"/>
      <c r="G234" s="185"/>
      <c r="H234" s="185"/>
      <c r="I234" s="185"/>
      <c r="J234" s="185"/>
      <c r="K234" s="185"/>
    </row>
    <row r="235" spans="2:11" ht="14.4" x14ac:dyDescent="0.3">
      <c r="B235" s="185"/>
      <c r="C235" s="185"/>
      <c r="D235" s="185"/>
      <c r="E235" s="185"/>
      <c r="F235" s="185"/>
      <c r="G235" s="185"/>
      <c r="H235" s="185"/>
      <c r="I235" s="185"/>
      <c r="J235" s="185"/>
      <c r="K235" s="185"/>
    </row>
    <row r="236" spans="2:11" ht="14.4" x14ac:dyDescent="0.3">
      <c r="B236" s="185"/>
      <c r="C236" s="185"/>
      <c r="D236" s="185"/>
      <c r="E236" s="185"/>
      <c r="F236" s="185"/>
      <c r="G236" s="185"/>
      <c r="H236" s="185"/>
      <c r="I236" s="185"/>
      <c r="J236" s="185"/>
      <c r="K236" s="185"/>
    </row>
    <row r="237" spans="2:11" ht="14.4" x14ac:dyDescent="0.3">
      <c r="B237" s="185"/>
      <c r="C237" s="185"/>
      <c r="D237" s="185"/>
      <c r="E237" s="185"/>
      <c r="F237" s="185"/>
      <c r="G237" s="185"/>
      <c r="H237" s="185"/>
      <c r="I237" s="185"/>
      <c r="J237" s="185"/>
      <c r="K237" s="185"/>
    </row>
    <row r="238" spans="2:11" ht="14.4" x14ac:dyDescent="0.3">
      <c r="B238" s="185"/>
      <c r="C238" s="185"/>
      <c r="D238" s="185"/>
      <c r="E238" s="185"/>
      <c r="F238" s="185"/>
      <c r="G238" s="185"/>
      <c r="H238" s="185"/>
      <c r="I238" s="185"/>
      <c r="J238" s="185"/>
      <c r="K238" s="185"/>
    </row>
    <row r="239" spans="2:11" ht="14.4" x14ac:dyDescent="0.3">
      <c r="B239" s="185"/>
      <c r="C239" s="185"/>
      <c r="D239" s="185"/>
      <c r="E239" s="185"/>
      <c r="F239" s="185"/>
      <c r="G239" s="185"/>
      <c r="H239" s="185"/>
      <c r="I239" s="185"/>
      <c r="J239" s="185"/>
      <c r="K239" s="185"/>
    </row>
    <row r="240" spans="2:11" ht="14.4" x14ac:dyDescent="0.3">
      <c r="B240" s="185"/>
      <c r="C240" s="185"/>
      <c r="D240" s="185"/>
      <c r="E240" s="185"/>
      <c r="F240" s="185"/>
      <c r="G240" s="185"/>
      <c r="H240" s="185"/>
      <c r="I240" s="185"/>
      <c r="J240" s="185"/>
      <c r="K240" s="185"/>
    </row>
    <row r="241" spans="2:11" ht="14.4" x14ac:dyDescent="0.3">
      <c r="B241" s="185"/>
      <c r="C241" s="185"/>
      <c r="D241" s="185"/>
      <c r="E241" s="185"/>
      <c r="F241" s="185"/>
      <c r="G241" s="185"/>
      <c r="H241" s="185"/>
      <c r="I241" s="185"/>
      <c r="J241" s="185"/>
      <c r="K241" s="185"/>
    </row>
    <row r="242" spans="2:11" ht="14.4" x14ac:dyDescent="0.3">
      <c r="B242" s="185"/>
      <c r="C242" s="185"/>
      <c r="D242" s="185"/>
      <c r="E242" s="185"/>
      <c r="F242" s="185"/>
      <c r="G242" s="185"/>
      <c r="H242" s="185"/>
      <c r="I242" s="185"/>
      <c r="J242" s="185"/>
      <c r="K242" s="185"/>
    </row>
    <row r="243" spans="2:11" ht="14.4" x14ac:dyDescent="0.3">
      <c r="B243" s="185"/>
      <c r="C243" s="185"/>
      <c r="D243" s="185"/>
      <c r="E243" s="185"/>
      <c r="F243" s="185"/>
      <c r="G243" s="185"/>
      <c r="H243" s="185"/>
      <c r="I243" s="185"/>
      <c r="J243" s="185"/>
      <c r="K243" s="185"/>
    </row>
    <row r="244" spans="2:11" ht="14.4" x14ac:dyDescent="0.3">
      <c r="B244" s="185"/>
      <c r="C244" s="185"/>
      <c r="D244" s="185"/>
      <c r="E244" s="185"/>
      <c r="F244" s="185"/>
      <c r="G244" s="185"/>
      <c r="H244" s="185"/>
      <c r="I244" s="185"/>
      <c r="J244" s="185"/>
      <c r="K244" s="185"/>
    </row>
    <row r="245" spans="2:11" ht="14.4" x14ac:dyDescent="0.3">
      <c r="B245" s="185"/>
      <c r="C245" s="185"/>
      <c r="D245" s="185"/>
      <c r="E245" s="185"/>
      <c r="F245" s="185"/>
      <c r="G245" s="185"/>
      <c r="H245" s="185"/>
      <c r="I245" s="185"/>
      <c r="J245" s="185"/>
      <c r="K245" s="185"/>
    </row>
    <row r="246" spans="2:11" ht="14.4" x14ac:dyDescent="0.3">
      <c r="B246" s="185"/>
      <c r="C246" s="185"/>
      <c r="D246" s="185"/>
      <c r="E246" s="185"/>
      <c r="F246" s="185"/>
      <c r="G246" s="185"/>
      <c r="H246" s="185"/>
      <c r="I246" s="185"/>
      <c r="J246" s="185"/>
      <c r="K246" s="185"/>
    </row>
    <row r="247" spans="2:11" ht="14.4" x14ac:dyDescent="0.3">
      <c r="B247" s="185"/>
      <c r="C247" s="185"/>
      <c r="D247" s="185"/>
      <c r="E247" s="185"/>
      <c r="F247" s="185"/>
      <c r="G247" s="185"/>
      <c r="H247" s="185"/>
      <c r="I247" s="185"/>
      <c r="J247" s="185"/>
      <c r="K247" s="185"/>
    </row>
    <row r="248" spans="2:11" ht="14.4" x14ac:dyDescent="0.3">
      <c r="B248" s="185"/>
      <c r="C248" s="185"/>
      <c r="D248" s="185"/>
      <c r="E248" s="185"/>
      <c r="F248" s="185"/>
      <c r="G248" s="185"/>
      <c r="H248" s="185"/>
      <c r="I248" s="185"/>
      <c r="J248" s="185"/>
      <c r="K248" s="185"/>
    </row>
    <row r="249" spans="2:11" ht="14.4" x14ac:dyDescent="0.3">
      <c r="B249" s="185"/>
      <c r="C249" s="185"/>
      <c r="D249" s="185"/>
      <c r="E249" s="185"/>
      <c r="F249" s="185"/>
      <c r="G249" s="185"/>
      <c r="H249" s="185"/>
      <c r="I249" s="185"/>
      <c r="J249" s="185"/>
      <c r="K249" s="185"/>
    </row>
    <row r="250" spans="2:11" ht="14.4" x14ac:dyDescent="0.3">
      <c r="B250" s="185"/>
      <c r="C250" s="185"/>
      <c r="D250" s="185"/>
      <c r="E250" s="185"/>
      <c r="F250" s="185"/>
      <c r="G250" s="185"/>
      <c r="H250" s="185"/>
      <c r="I250" s="185"/>
      <c r="J250" s="185"/>
      <c r="K250" s="185"/>
    </row>
    <row r="251" spans="2:11" ht="14.4" x14ac:dyDescent="0.3">
      <c r="B251" s="185"/>
      <c r="C251" s="185"/>
      <c r="D251" s="185"/>
      <c r="E251" s="185"/>
      <c r="F251" s="185"/>
      <c r="G251" s="185"/>
      <c r="H251" s="185"/>
      <c r="I251" s="185"/>
      <c r="J251" s="185"/>
      <c r="K251" s="185"/>
    </row>
    <row r="252" spans="2:11" ht="14.4" x14ac:dyDescent="0.3">
      <c r="B252" s="185"/>
      <c r="C252" s="185"/>
      <c r="D252" s="185"/>
      <c r="E252" s="185"/>
      <c r="F252" s="185"/>
      <c r="G252" s="185"/>
      <c r="H252" s="185"/>
      <c r="I252" s="185"/>
      <c r="J252" s="185"/>
      <c r="K252" s="185"/>
    </row>
    <row r="253" spans="2:11" ht="14.4" x14ac:dyDescent="0.3">
      <c r="B253" s="185"/>
      <c r="C253" s="185"/>
      <c r="D253" s="185"/>
      <c r="E253" s="185"/>
      <c r="F253" s="185"/>
      <c r="G253" s="185"/>
      <c r="H253" s="185"/>
      <c r="I253" s="185"/>
      <c r="J253" s="185"/>
      <c r="K253" s="185"/>
    </row>
    <row r="254" spans="2:11" ht="14.4" x14ac:dyDescent="0.3">
      <c r="B254" s="185"/>
      <c r="C254" s="185"/>
      <c r="D254" s="185"/>
      <c r="E254" s="185"/>
      <c r="F254" s="185"/>
      <c r="G254" s="185"/>
      <c r="H254" s="185"/>
      <c r="I254" s="185"/>
      <c r="J254" s="185"/>
      <c r="K254" s="185"/>
    </row>
    <row r="255" spans="2:11" ht="14.4" x14ac:dyDescent="0.3">
      <c r="B255" s="185"/>
      <c r="C255" s="185"/>
      <c r="D255" s="185"/>
      <c r="E255" s="185"/>
      <c r="F255" s="185"/>
      <c r="G255" s="185"/>
      <c r="H255" s="185"/>
      <c r="I255" s="185"/>
      <c r="J255" s="185"/>
      <c r="K255" s="185"/>
    </row>
    <row r="256" spans="2:11" ht="14.4" x14ac:dyDescent="0.3">
      <c r="B256" s="185"/>
      <c r="C256" s="185"/>
      <c r="D256" s="185"/>
      <c r="E256" s="185"/>
      <c r="F256" s="185"/>
      <c r="G256" s="185"/>
      <c r="H256" s="185"/>
      <c r="I256" s="185"/>
      <c r="J256" s="185"/>
      <c r="K256" s="185"/>
    </row>
    <row r="257" spans="2:11" ht="14.4" x14ac:dyDescent="0.3">
      <c r="B257" s="185"/>
      <c r="C257" s="185"/>
      <c r="D257" s="185"/>
      <c r="E257" s="185"/>
      <c r="F257" s="185"/>
      <c r="G257" s="185"/>
      <c r="H257" s="185"/>
      <c r="I257" s="185"/>
      <c r="J257" s="185"/>
      <c r="K257" s="185"/>
    </row>
    <row r="258" spans="2:11" ht="14.4" x14ac:dyDescent="0.3">
      <c r="B258" s="185"/>
      <c r="C258" s="185"/>
      <c r="D258" s="185"/>
      <c r="E258" s="185"/>
      <c r="F258" s="185"/>
      <c r="G258" s="185"/>
      <c r="H258" s="185"/>
      <c r="I258" s="185"/>
      <c r="J258" s="185"/>
      <c r="K258" s="185"/>
    </row>
    <row r="259" spans="2:11" ht="14.4" x14ac:dyDescent="0.3">
      <c r="B259" s="185"/>
      <c r="C259" s="185"/>
      <c r="D259" s="185"/>
      <c r="E259" s="185"/>
      <c r="F259" s="185"/>
      <c r="G259" s="185"/>
      <c r="H259" s="185"/>
      <c r="I259" s="185"/>
      <c r="J259" s="185"/>
      <c r="K259" s="185"/>
    </row>
    <row r="260" spans="2:11" ht="14.4" x14ac:dyDescent="0.3">
      <c r="B260" s="185"/>
      <c r="C260" s="185"/>
      <c r="D260" s="185"/>
      <c r="E260" s="185"/>
      <c r="F260" s="185"/>
      <c r="G260" s="185"/>
      <c r="H260" s="185"/>
      <c r="I260" s="185"/>
      <c r="J260" s="185"/>
      <c r="K260" s="185"/>
    </row>
    <row r="261" spans="2:11" ht="14.4" x14ac:dyDescent="0.3">
      <c r="B261" s="185"/>
      <c r="C261" s="185"/>
      <c r="D261" s="185"/>
      <c r="E261" s="185"/>
      <c r="F261" s="185"/>
      <c r="G261" s="185"/>
      <c r="H261" s="185"/>
      <c r="I261" s="185"/>
      <c r="J261" s="185"/>
      <c r="K261" s="185"/>
    </row>
    <row r="262" spans="2:11" ht="14.4" x14ac:dyDescent="0.3">
      <c r="B262" s="185"/>
      <c r="C262" s="185"/>
      <c r="D262" s="185"/>
      <c r="E262" s="185"/>
      <c r="F262" s="185"/>
      <c r="G262" s="185"/>
      <c r="H262" s="185"/>
      <c r="I262" s="185"/>
      <c r="J262" s="185"/>
      <c r="K262" s="185"/>
    </row>
    <row r="263" spans="2:11" ht="14.4" x14ac:dyDescent="0.3">
      <c r="B263" s="185"/>
      <c r="C263" s="185"/>
      <c r="D263" s="185"/>
      <c r="E263" s="185"/>
      <c r="F263" s="185"/>
      <c r="G263" s="185"/>
      <c r="H263" s="185"/>
      <c r="I263" s="185"/>
      <c r="J263" s="185"/>
      <c r="K263" s="185"/>
    </row>
    <row r="264" spans="2:11" ht="14.4" x14ac:dyDescent="0.3">
      <c r="B264" s="185"/>
      <c r="C264" s="185"/>
      <c r="D264" s="185"/>
      <c r="E264" s="185"/>
      <c r="F264" s="185"/>
      <c r="G264" s="185"/>
      <c r="H264" s="185"/>
      <c r="I264" s="185"/>
      <c r="J264" s="185"/>
      <c r="K264" s="185"/>
    </row>
    <row r="265" spans="2:11" ht="14.4" x14ac:dyDescent="0.3">
      <c r="B265" s="185"/>
      <c r="C265" s="185"/>
      <c r="D265" s="185"/>
      <c r="E265" s="185"/>
      <c r="F265" s="185"/>
      <c r="G265" s="185"/>
      <c r="H265" s="185"/>
      <c r="I265" s="185"/>
      <c r="J265" s="185"/>
      <c r="K265" s="185"/>
    </row>
    <row r="266" spans="2:11" ht="14.4" x14ac:dyDescent="0.3">
      <c r="B266" s="185"/>
      <c r="C266" s="185"/>
      <c r="D266" s="185"/>
      <c r="E266" s="185"/>
      <c r="F266" s="185"/>
      <c r="G266" s="185"/>
      <c r="H266" s="185"/>
      <c r="I266" s="185"/>
      <c r="J266" s="185"/>
      <c r="K266" s="185"/>
    </row>
    <row r="267" spans="2:11" ht="14.4" x14ac:dyDescent="0.3">
      <c r="B267" s="185"/>
      <c r="C267" s="185"/>
      <c r="D267" s="185"/>
      <c r="E267" s="185"/>
      <c r="F267" s="185"/>
      <c r="G267" s="185"/>
      <c r="H267" s="185"/>
      <c r="I267" s="185"/>
      <c r="J267" s="185"/>
      <c r="K267" s="185"/>
    </row>
  </sheetData>
  <mergeCells count="52">
    <mergeCell ref="B70:C70"/>
    <mergeCell ref="D53:E53"/>
    <mergeCell ref="B60:C60"/>
    <mergeCell ref="B64:E64"/>
    <mergeCell ref="B66:E66"/>
    <mergeCell ref="B67:E67"/>
    <mergeCell ref="B94:E94"/>
    <mergeCell ref="B95:E95"/>
    <mergeCell ref="B96:E96"/>
    <mergeCell ref="C13:D13"/>
    <mergeCell ref="B26:G26"/>
    <mergeCell ref="B27:G27"/>
    <mergeCell ref="B28:G28"/>
    <mergeCell ref="B29:E29"/>
    <mergeCell ref="B30:E30"/>
    <mergeCell ref="B78:E78"/>
    <mergeCell ref="B79:E79"/>
    <mergeCell ref="B80:E80"/>
    <mergeCell ref="B91:H91"/>
    <mergeCell ref="B92:H92"/>
    <mergeCell ref="B93:H93"/>
    <mergeCell ref="B75:H75"/>
    <mergeCell ref="B76:H76"/>
    <mergeCell ref="B77:H77"/>
    <mergeCell ref="C14:D14"/>
    <mergeCell ref="B36:E36"/>
    <mergeCell ref="B39:G39"/>
    <mergeCell ref="B40:G40"/>
    <mergeCell ref="B41:G41"/>
    <mergeCell ref="B65:E65"/>
    <mergeCell ref="B42:E42"/>
    <mergeCell ref="B43:E43"/>
    <mergeCell ref="B49:E49"/>
    <mergeCell ref="B20:C20"/>
    <mergeCell ref="B21:C21"/>
    <mergeCell ref="B52:C52"/>
    <mergeCell ref="D52:E52"/>
    <mergeCell ref="B69:C69"/>
    <mergeCell ref="C10:D10"/>
    <mergeCell ref="C11:D11"/>
    <mergeCell ref="C12:D12"/>
    <mergeCell ref="B1:G1"/>
    <mergeCell ref="C5:D5"/>
    <mergeCell ref="C7:D7"/>
    <mergeCell ref="C8:D8"/>
    <mergeCell ref="C9:D9"/>
    <mergeCell ref="C2:D2"/>
    <mergeCell ref="D20:D21"/>
    <mergeCell ref="E20:E21"/>
    <mergeCell ref="F52:F53"/>
    <mergeCell ref="F69:F70"/>
    <mergeCell ref="G69:G70"/>
  </mergeCells>
  <pageMargins left="0.7" right="0.7" top="0.75" bottom="0.75" header="0.3" footer="0.3"/>
  <pageSetup paperSize="120" scale="80" fitToHeight="0" orientation="portrait" horizontalDpi="1200" verticalDpi="1200" r:id="rId1"/>
  <headerFooter>
    <oddFooter>&amp;LReproduction interdite © TC Média Livres Inc.  &amp;RComptabilité 2</oddFooter>
  </headerFooter>
  <rowBreaks count="1" manualBreakCount="1">
    <brk id="73"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T256"/>
  <sheetViews>
    <sheetView showGridLines="0" zoomScaleNormal="100" workbookViewId="0">
      <selection activeCell="G16" sqref="G16"/>
    </sheetView>
  </sheetViews>
  <sheetFormatPr baseColWidth="10" defaultColWidth="11.44140625" defaultRowHeight="13.2" x14ac:dyDescent="0.25"/>
  <cols>
    <col min="1" max="1" width="0.88671875" style="384" customWidth="1"/>
    <col min="2" max="11" width="15.6640625" style="363" customWidth="1"/>
    <col min="12" max="12" width="2.6640625" style="363" customWidth="1"/>
    <col min="13" max="14" width="15.6640625" style="363" customWidth="1"/>
    <col min="15" max="16384" width="11.44140625" style="363"/>
  </cols>
  <sheetData>
    <row r="1" spans="2:46" ht="15.6" x14ac:dyDescent="0.3">
      <c r="B1" s="548" t="s">
        <v>15</v>
      </c>
      <c r="C1" s="548"/>
      <c r="D1" s="548"/>
      <c r="E1" s="548"/>
      <c r="F1" s="548"/>
      <c r="G1" s="548"/>
      <c r="H1" s="548"/>
      <c r="I1" s="548"/>
      <c r="J1" s="548"/>
      <c r="K1" s="548"/>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362"/>
      <c r="AK1" s="362"/>
      <c r="AL1" s="362"/>
      <c r="AM1" s="362"/>
      <c r="AN1" s="362"/>
      <c r="AO1" s="362"/>
      <c r="AP1" s="362"/>
      <c r="AQ1" s="362"/>
      <c r="AR1" s="362"/>
      <c r="AS1" s="362"/>
      <c r="AT1" s="362"/>
    </row>
    <row r="2" spans="2:46" ht="15.6" x14ac:dyDescent="0.3">
      <c r="B2" s="364" t="s">
        <v>220</v>
      </c>
      <c r="C2" s="549" t="s">
        <v>222</v>
      </c>
      <c r="D2" s="549"/>
      <c r="E2" s="362"/>
      <c r="F2" s="362"/>
      <c r="G2" s="362"/>
      <c r="H2" s="362"/>
      <c r="I2" s="362"/>
      <c r="J2" s="362"/>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c r="AL2" s="362"/>
      <c r="AM2" s="362"/>
      <c r="AN2" s="362"/>
      <c r="AO2" s="362"/>
      <c r="AP2" s="362"/>
      <c r="AQ2" s="362"/>
      <c r="AR2" s="362"/>
      <c r="AS2" s="362"/>
      <c r="AT2" s="362"/>
    </row>
    <row r="3" spans="2:46" ht="14.4" x14ac:dyDescent="0.3">
      <c r="B3" s="362"/>
      <c r="C3" s="362"/>
      <c r="D3" s="362"/>
      <c r="E3" s="362"/>
      <c r="F3" s="362"/>
      <c r="G3" s="362"/>
      <c r="H3" s="362"/>
      <c r="I3" s="362"/>
      <c r="J3" s="362"/>
      <c r="K3" s="362"/>
      <c r="L3" s="362"/>
      <c r="M3" s="362"/>
      <c r="N3" s="362"/>
      <c r="O3" s="362"/>
      <c r="P3" s="362"/>
      <c r="Q3" s="362"/>
      <c r="R3" s="362"/>
      <c r="S3" s="362"/>
      <c r="T3" s="362"/>
      <c r="U3" s="362"/>
      <c r="V3" s="362"/>
      <c r="W3" s="362"/>
      <c r="X3" s="362"/>
      <c r="Y3" s="362"/>
      <c r="Z3" s="362"/>
      <c r="AA3" s="362"/>
      <c r="AB3" s="362"/>
      <c r="AC3" s="362"/>
      <c r="AD3" s="362"/>
      <c r="AE3" s="362"/>
      <c r="AF3" s="362"/>
      <c r="AG3" s="362"/>
      <c r="AH3" s="362"/>
      <c r="AI3" s="362"/>
      <c r="AJ3" s="362"/>
      <c r="AK3" s="362"/>
      <c r="AL3" s="362"/>
      <c r="AM3" s="362"/>
      <c r="AN3" s="362"/>
      <c r="AO3" s="362"/>
      <c r="AP3" s="362"/>
      <c r="AQ3" s="362"/>
      <c r="AR3" s="362"/>
      <c r="AS3" s="362"/>
      <c r="AT3" s="362"/>
    </row>
    <row r="4" spans="2:46" ht="14.4" x14ac:dyDescent="0.3">
      <c r="B4" s="365" t="s">
        <v>89</v>
      </c>
      <c r="C4" s="362"/>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row>
    <row r="5" spans="2:46" ht="14.4" x14ac:dyDescent="0.3">
      <c r="B5" s="537" t="s">
        <v>602</v>
      </c>
      <c r="C5" s="537"/>
      <c r="D5" s="537"/>
      <c r="E5" s="537"/>
      <c r="F5" s="537"/>
      <c r="G5" s="537"/>
      <c r="H5" s="537"/>
      <c r="I5" s="537"/>
      <c r="J5" s="537"/>
      <c r="K5" s="537"/>
      <c r="L5" s="362"/>
      <c r="M5" s="362"/>
      <c r="N5" s="362"/>
      <c r="O5" s="362"/>
      <c r="P5" s="362"/>
      <c r="Q5" s="362"/>
      <c r="R5" s="362"/>
      <c r="S5" s="362"/>
      <c r="T5" s="362"/>
      <c r="U5" s="362"/>
      <c r="V5" s="362"/>
      <c r="W5" s="362"/>
      <c r="X5" s="362"/>
      <c r="Y5" s="362"/>
      <c r="Z5" s="362"/>
      <c r="AA5" s="362"/>
      <c r="AB5" s="362"/>
      <c r="AC5" s="362"/>
      <c r="AD5" s="362"/>
      <c r="AE5" s="362"/>
      <c r="AF5" s="362"/>
      <c r="AG5" s="362"/>
      <c r="AH5" s="362"/>
      <c r="AI5" s="362"/>
      <c r="AJ5" s="362"/>
      <c r="AK5" s="362"/>
      <c r="AL5" s="362"/>
      <c r="AM5" s="362"/>
      <c r="AN5" s="362"/>
      <c r="AO5" s="362"/>
      <c r="AP5" s="362"/>
      <c r="AQ5" s="362"/>
      <c r="AR5" s="362"/>
      <c r="AS5" s="362"/>
      <c r="AT5" s="362"/>
    </row>
    <row r="6" spans="2:46" ht="14.4" x14ac:dyDescent="0.3">
      <c r="B6" s="537" t="s">
        <v>603</v>
      </c>
      <c r="C6" s="537"/>
      <c r="D6" s="537"/>
      <c r="E6" s="537"/>
      <c r="F6" s="537"/>
      <c r="G6" s="537"/>
      <c r="H6" s="537"/>
      <c r="I6" s="537"/>
      <c r="J6" s="537"/>
      <c r="K6" s="537"/>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62"/>
      <c r="AR6" s="362"/>
      <c r="AS6" s="362"/>
      <c r="AT6" s="362"/>
    </row>
    <row r="7" spans="2:46" ht="14.4" x14ac:dyDescent="0.3">
      <c r="B7" s="366" t="s">
        <v>51</v>
      </c>
      <c r="C7" s="366"/>
      <c r="D7" s="443" t="s">
        <v>59</v>
      </c>
      <c r="E7" s="366"/>
      <c r="F7" s="366"/>
      <c r="G7" s="444"/>
      <c r="H7" s="538" t="s">
        <v>57</v>
      </c>
      <c r="I7" s="539"/>
      <c r="J7" s="445">
        <v>1</v>
      </c>
      <c r="K7" s="366"/>
      <c r="L7" s="362"/>
      <c r="M7" s="362"/>
      <c r="N7" s="362"/>
      <c r="O7" s="362"/>
      <c r="P7" s="362"/>
      <c r="Q7" s="362"/>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62"/>
      <c r="AR7" s="362"/>
      <c r="AS7" s="362"/>
      <c r="AT7" s="362"/>
    </row>
    <row r="8" spans="2:46" ht="14.4" x14ac:dyDescent="0.3">
      <c r="B8" s="369" t="s">
        <v>601</v>
      </c>
      <c r="C8" s="367"/>
      <c r="D8" s="367"/>
      <c r="E8" s="366"/>
      <c r="F8" s="366"/>
      <c r="G8" s="368"/>
      <c r="H8" s="540" t="s">
        <v>58</v>
      </c>
      <c r="I8" s="541"/>
      <c r="J8" s="367"/>
      <c r="K8" s="369"/>
      <c r="L8" s="362"/>
      <c r="M8" s="362"/>
      <c r="N8" s="362"/>
      <c r="O8" s="362"/>
      <c r="P8" s="362"/>
      <c r="Q8" s="362"/>
      <c r="R8" s="362"/>
      <c r="S8" s="362"/>
      <c r="T8" s="362"/>
      <c r="U8" s="362"/>
      <c r="V8" s="362"/>
      <c r="W8" s="362"/>
      <c r="X8" s="362"/>
      <c r="Y8" s="362"/>
      <c r="Z8" s="362"/>
      <c r="AA8" s="362"/>
      <c r="AB8" s="362"/>
      <c r="AC8" s="362"/>
      <c r="AD8" s="362"/>
      <c r="AE8" s="362"/>
      <c r="AF8" s="362"/>
      <c r="AG8" s="362"/>
      <c r="AH8" s="362"/>
      <c r="AI8" s="362"/>
      <c r="AJ8" s="362"/>
      <c r="AK8" s="362"/>
      <c r="AL8" s="362"/>
      <c r="AM8" s="362"/>
      <c r="AN8" s="362"/>
      <c r="AO8" s="362"/>
      <c r="AP8" s="362"/>
      <c r="AQ8" s="362"/>
      <c r="AR8" s="362"/>
      <c r="AS8" s="362"/>
      <c r="AT8" s="362"/>
    </row>
    <row r="9" spans="2:46" ht="14.4" x14ac:dyDescent="0.3">
      <c r="B9" s="542" t="s">
        <v>3</v>
      </c>
      <c r="C9" s="544" t="s">
        <v>52</v>
      </c>
      <c r="D9" s="545"/>
      <c r="E9" s="546"/>
      <c r="F9" s="545" t="s">
        <v>55</v>
      </c>
      <c r="G9" s="545"/>
      <c r="H9" s="546"/>
      <c r="I9" s="547" t="s">
        <v>56</v>
      </c>
      <c r="J9" s="547"/>
      <c r="K9" s="547"/>
      <c r="L9" s="362"/>
      <c r="M9" s="362"/>
      <c r="N9" s="362"/>
      <c r="O9" s="362"/>
      <c r="P9" s="362"/>
      <c r="Q9" s="362"/>
      <c r="R9" s="362"/>
      <c r="S9" s="362"/>
      <c r="T9" s="362"/>
      <c r="U9" s="362"/>
      <c r="V9" s="362"/>
      <c r="W9" s="362"/>
      <c r="X9" s="362"/>
      <c r="Y9" s="362"/>
      <c r="Z9" s="362"/>
      <c r="AA9" s="362"/>
      <c r="AB9" s="362"/>
      <c r="AC9" s="362"/>
      <c r="AD9" s="362"/>
      <c r="AE9" s="362"/>
      <c r="AF9" s="362"/>
      <c r="AG9" s="362"/>
      <c r="AH9" s="362"/>
      <c r="AI9" s="362"/>
      <c r="AJ9" s="362"/>
      <c r="AK9" s="362"/>
      <c r="AL9" s="362"/>
      <c r="AM9" s="362"/>
      <c r="AN9" s="362"/>
      <c r="AO9" s="362"/>
      <c r="AP9" s="362"/>
      <c r="AQ9" s="362"/>
      <c r="AR9" s="362"/>
      <c r="AS9" s="362"/>
      <c r="AT9" s="362"/>
    </row>
    <row r="10" spans="2:46" ht="14.4" x14ac:dyDescent="0.3">
      <c r="B10" s="543"/>
      <c r="C10" s="370" t="s">
        <v>53</v>
      </c>
      <c r="D10" s="370" t="s">
        <v>42</v>
      </c>
      <c r="E10" s="370" t="s">
        <v>54</v>
      </c>
      <c r="F10" s="371" t="s">
        <v>53</v>
      </c>
      <c r="G10" s="372" t="s">
        <v>42</v>
      </c>
      <c r="H10" s="370" t="s">
        <v>54</v>
      </c>
      <c r="I10" s="371" t="s">
        <v>53</v>
      </c>
      <c r="J10" s="372" t="s">
        <v>42</v>
      </c>
      <c r="K10" s="372" t="s">
        <v>54</v>
      </c>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2"/>
      <c r="AJ10" s="362"/>
      <c r="AK10" s="362"/>
      <c r="AL10" s="362"/>
      <c r="AM10" s="362"/>
      <c r="AN10" s="362"/>
      <c r="AO10" s="362"/>
      <c r="AP10" s="362"/>
      <c r="AQ10" s="362"/>
      <c r="AR10" s="362"/>
      <c r="AS10" s="362"/>
      <c r="AT10" s="362"/>
    </row>
    <row r="11" spans="2:46" ht="14.4" x14ac:dyDescent="0.3">
      <c r="B11" s="373" t="s">
        <v>60</v>
      </c>
      <c r="C11" s="374"/>
      <c r="D11" s="375"/>
      <c r="E11" s="376"/>
      <c r="F11" s="374"/>
      <c r="G11" s="375"/>
      <c r="H11" s="376"/>
      <c r="I11" s="377"/>
      <c r="J11" s="376"/>
      <c r="K11" s="376"/>
      <c r="L11" s="362"/>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2"/>
      <c r="AN11" s="362"/>
      <c r="AO11" s="362"/>
      <c r="AP11" s="362"/>
      <c r="AQ11" s="362"/>
      <c r="AR11" s="362"/>
      <c r="AS11" s="362"/>
      <c r="AT11" s="362"/>
    </row>
    <row r="12" spans="2:46" ht="14.4" x14ac:dyDescent="0.3">
      <c r="B12" s="378" t="s">
        <v>61</v>
      </c>
      <c r="C12" s="379"/>
      <c r="D12" s="380"/>
      <c r="E12" s="380">
        <f t="shared" ref="E12" si="0">C12*D12</f>
        <v>0</v>
      </c>
      <c r="F12" s="379"/>
      <c r="G12" s="380"/>
      <c r="H12" s="380"/>
      <c r="I12" s="379">
        <v>8</v>
      </c>
      <c r="J12" s="380">
        <v>2500</v>
      </c>
      <c r="K12" s="380">
        <f>I12*J12</f>
        <v>20000</v>
      </c>
      <c r="L12" s="362"/>
      <c r="M12" s="362"/>
      <c r="N12" s="362"/>
      <c r="O12" s="362"/>
      <c r="P12" s="362"/>
      <c r="Q12" s="362"/>
      <c r="R12" s="362"/>
      <c r="S12" s="362"/>
      <c r="T12" s="362"/>
      <c r="U12" s="362"/>
      <c r="V12" s="362"/>
      <c r="W12" s="362"/>
      <c r="X12" s="362"/>
      <c r="Y12" s="362"/>
      <c r="Z12" s="362"/>
      <c r="AA12" s="362"/>
      <c r="AB12" s="362"/>
      <c r="AC12" s="362"/>
      <c r="AD12" s="362"/>
      <c r="AE12" s="362"/>
      <c r="AF12" s="362"/>
      <c r="AG12" s="362"/>
      <c r="AH12" s="362"/>
      <c r="AI12" s="362"/>
      <c r="AJ12" s="362"/>
      <c r="AK12" s="362"/>
      <c r="AL12" s="362"/>
      <c r="AM12" s="362"/>
      <c r="AN12" s="362"/>
      <c r="AO12" s="362"/>
      <c r="AP12" s="362"/>
      <c r="AQ12" s="362"/>
      <c r="AR12" s="362"/>
      <c r="AS12" s="362"/>
      <c r="AT12" s="362"/>
    </row>
    <row r="13" spans="2:46" ht="14.4" x14ac:dyDescent="0.3">
      <c r="B13" s="381"/>
      <c r="C13" s="382"/>
      <c r="D13" s="383"/>
      <c r="E13" s="383"/>
      <c r="F13" s="382"/>
      <c r="G13" s="383"/>
      <c r="H13" s="383"/>
      <c r="I13" s="382"/>
      <c r="J13" s="383"/>
      <c r="K13" s="383"/>
      <c r="L13" s="362"/>
      <c r="M13" s="362"/>
      <c r="N13" s="362"/>
      <c r="O13" s="362"/>
      <c r="P13" s="362"/>
      <c r="Q13" s="362"/>
      <c r="R13" s="362"/>
      <c r="S13" s="362"/>
      <c r="T13" s="362"/>
      <c r="U13" s="362"/>
      <c r="V13" s="362"/>
      <c r="W13" s="362"/>
      <c r="X13" s="362"/>
      <c r="Y13" s="362"/>
      <c r="Z13" s="362"/>
      <c r="AA13" s="362"/>
      <c r="AB13" s="362"/>
      <c r="AC13" s="362"/>
      <c r="AD13" s="362"/>
      <c r="AE13" s="362"/>
      <c r="AF13" s="362"/>
      <c r="AG13" s="362"/>
      <c r="AH13" s="362"/>
      <c r="AI13" s="362"/>
      <c r="AJ13" s="362"/>
      <c r="AK13" s="362"/>
      <c r="AL13" s="362"/>
      <c r="AM13" s="362"/>
      <c r="AN13" s="362"/>
      <c r="AO13" s="362"/>
      <c r="AP13" s="362"/>
      <c r="AQ13" s="362"/>
      <c r="AR13" s="362"/>
      <c r="AS13" s="362"/>
      <c r="AT13" s="362"/>
    </row>
    <row r="14" spans="2:46" ht="14.4" x14ac:dyDescent="0.3">
      <c r="B14" s="381" t="s">
        <v>62</v>
      </c>
      <c r="C14" s="382">
        <v>10</v>
      </c>
      <c r="D14" s="383">
        <v>2600</v>
      </c>
      <c r="E14" s="383">
        <f>C14*D14</f>
        <v>26000</v>
      </c>
      <c r="F14" s="382"/>
      <c r="G14" s="383"/>
      <c r="H14" s="383"/>
      <c r="I14" s="382">
        <f>I12</f>
        <v>8</v>
      </c>
      <c r="J14" s="380">
        <f>J12</f>
        <v>2500</v>
      </c>
      <c r="K14" s="383"/>
      <c r="L14" s="362"/>
      <c r="M14" s="362"/>
      <c r="N14" s="362"/>
      <c r="O14" s="362"/>
      <c r="P14" s="362"/>
      <c r="Q14" s="362"/>
      <c r="R14" s="362"/>
      <c r="S14" s="362"/>
      <c r="T14" s="362"/>
      <c r="U14" s="362"/>
      <c r="V14" s="362"/>
      <c r="W14" s="362"/>
      <c r="X14" s="362"/>
      <c r="Y14" s="362"/>
      <c r="Z14" s="362"/>
      <c r="AA14" s="362"/>
      <c r="AB14" s="362"/>
      <c r="AC14" s="362"/>
      <c r="AD14" s="362"/>
      <c r="AE14" s="362"/>
      <c r="AF14" s="362"/>
      <c r="AG14" s="362"/>
      <c r="AH14" s="362"/>
      <c r="AI14" s="362"/>
      <c r="AJ14" s="362"/>
      <c r="AK14" s="362"/>
      <c r="AL14" s="362"/>
      <c r="AM14" s="362"/>
      <c r="AN14" s="362"/>
      <c r="AO14" s="362"/>
      <c r="AP14" s="362"/>
      <c r="AQ14" s="362"/>
      <c r="AR14" s="362"/>
      <c r="AS14" s="362"/>
      <c r="AT14" s="362"/>
    </row>
    <row r="15" spans="2:46" ht="14.4" x14ac:dyDescent="0.3">
      <c r="B15" s="381"/>
      <c r="C15" s="382"/>
      <c r="D15" s="383"/>
      <c r="E15" s="383"/>
      <c r="F15" s="382"/>
      <c r="G15" s="383"/>
      <c r="H15" s="383"/>
      <c r="I15" s="382">
        <f>C14</f>
        <v>10</v>
      </c>
      <c r="J15" s="383">
        <f>D14</f>
        <v>2600</v>
      </c>
      <c r="K15" s="383">
        <f>(I14*J14)+(I15*J15)</f>
        <v>46000</v>
      </c>
      <c r="L15" s="362"/>
      <c r="M15" s="362"/>
      <c r="N15" s="362"/>
      <c r="O15" s="362"/>
      <c r="P15" s="362"/>
      <c r="Q15" s="362"/>
      <c r="R15" s="362"/>
      <c r="S15" s="362"/>
      <c r="T15" s="362"/>
      <c r="U15" s="362"/>
      <c r="V15" s="362"/>
      <c r="W15" s="362"/>
      <c r="X15" s="362"/>
      <c r="Y15" s="362"/>
      <c r="Z15" s="362"/>
      <c r="AA15" s="362"/>
      <c r="AB15" s="362"/>
      <c r="AC15" s="362"/>
      <c r="AD15" s="362"/>
      <c r="AE15" s="362"/>
      <c r="AF15" s="362"/>
      <c r="AG15" s="362"/>
      <c r="AH15" s="362"/>
      <c r="AI15" s="362"/>
      <c r="AJ15" s="362"/>
      <c r="AK15" s="362"/>
      <c r="AL15" s="362"/>
      <c r="AM15" s="362"/>
      <c r="AN15" s="362"/>
      <c r="AO15" s="362"/>
      <c r="AP15" s="362"/>
      <c r="AQ15" s="362"/>
      <c r="AR15" s="362"/>
      <c r="AS15" s="362"/>
      <c r="AT15" s="362"/>
    </row>
    <row r="16" spans="2:46" ht="14.4" x14ac:dyDescent="0.3">
      <c r="B16" s="381"/>
      <c r="C16" s="382"/>
      <c r="D16" s="383"/>
      <c r="E16" s="383"/>
      <c r="F16" s="382"/>
      <c r="G16" s="383"/>
      <c r="H16" s="383"/>
      <c r="I16" s="382"/>
      <c r="J16" s="383"/>
      <c r="K16" s="383"/>
      <c r="L16" s="362"/>
      <c r="M16" s="362"/>
      <c r="N16" s="362"/>
      <c r="O16" s="362"/>
      <c r="P16" s="362"/>
      <c r="Q16" s="362"/>
      <c r="R16" s="362"/>
      <c r="S16" s="362"/>
      <c r="T16" s="362"/>
      <c r="U16" s="362"/>
      <c r="V16" s="362"/>
      <c r="W16" s="362"/>
      <c r="X16" s="362"/>
      <c r="Y16" s="362"/>
      <c r="Z16" s="362"/>
      <c r="AA16" s="362"/>
      <c r="AB16" s="362"/>
      <c r="AC16" s="362"/>
      <c r="AD16" s="362"/>
      <c r="AE16" s="362"/>
      <c r="AF16" s="362"/>
      <c r="AG16" s="362"/>
      <c r="AH16" s="362"/>
      <c r="AI16" s="362"/>
      <c r="AJ16" s="362"/>
      <c r="AK16" s="362"/>
      <c r="AL16" s="362"/>
      <c r="AM16" s="362"/>
      <c r="AN16" s="362"/>
      <c r="AO16" s="362"/>
      <c r="AP16" s="362"/>
      <c r="AQ16" s="362"/>
      <c r="AR16" s="362"/>
      <c r="AS16" s="362"/>
      <c r="AT16" s="362"/>
    </row>
    <row r="17" spans="1:46" ht="14.4" x14ac:dyDescent="0.3">
      <c r="B17" s="381" t="s">
        <v>63</v>
      </c>
      <c r="C17" s="382"/>
      <c r="D17" s="383"/>
      <c r="E17" s="383"/>
      <c r="F17" s="382">
        <v>6</v>
      </c>
      <c r="G17" s="383">
        <f>J14</f>
        <v>2500</v>
      </c>
      <c r="H17" s="383">
        <f>F17*G17</f>
        <v>15000</v>
      </c>
      <c r="I17" s="382">
        <f>I14-F17</f>
        <v>2</v>
      </c>
      <c r="J17" s="383">
        <f>J14</f>
        <v>2500</v>
      </c>
      <c r="K17" s="383"/>
      <c r="L17" s="362"/>
      <c r="M17" s="362"/>
      <c r="N17" s="362"/>
      <c r="O17" s="362"/>
      <c r="P17" s="362"/>
      <c r="Q17" s="362"/>
      <c r="R17" s="362"/>
      <c r="S17" s="362"/>
      <c r="T17" s="362"/>
      <c r="U17" s="362"/>
      <c r="V17" s="362"/>
      <c r="W17" s="362"/>
      <c r="X17" s="362"/>
      <c r="Y17" s="362"/>
      <c r="Z17" s="362"/>
      <c r="AA17" s="362"/>
      <c r="AB17" s="362"/>
      <c r="AC17" s="362"/>
      <c r="AD17" s="362"/>
      <c r="AE17" s="362"/>
      <c r="AF17" s="362"/>
      <c r="AG17" s="362"/>
      <c r="AH17" s="362"/>
      <c r="AI17" s="362"/>
      <c r="AJ17" s="362"/>
      <c r="AK17" s="362"/>
      <c r="AL17" s="362"/>
      <c r="AM17" s="362"/>
      <c r="AN17" s="362"/>
      <c r="AO17" s="362"/>
      <c r="AP17" s="362"/>
      <c r="AQ17" s="362"/>
      <c r="AR17" s="362"/>
      <c r="AS17" s="362"/>
      <c r="AT17" s="362"/>
    </row>
    <row r="18" spans="1:46" ht="14.4" x14ac:dyDescent="0.3">
      <c r="B18" s="381"/>
      <c r="C18" s="382"/>
      <c r="D18" s="383"/>
      <c r="E18" s="383"/>
      <c r="F18" s="382"/>
      <c r="G18" s="383"/>
      <c r="H18" s="383"/>
      <c r="I18" s="382">
        <f>I15</f>
        <v>10</v>
      </c>
      <c r="J18" s="383">
        <f>J15</f>
        <v>2600</v>
      </c>
      <c r="K18" s="383">
        <f>(I17*J17)+(I18*J18)</f>
        <v>31000</v>
      </c>
      <c r="L18" s="362"/>
      <c r="M18" s="362"/>
      <c r="N18" s="362"/>
      <c r="O18" s="362"/>
      <c r="P18" s="362"/>
      <c r="Q18" s="362"/>
      <c r="R18" s="362"/>
      <c r="S18" s="362"/>
      <c r="T18" s="362"/>
      <c r="U18" s="362"/>
      <c r="V18" s="362"/>
      <c r="W18" s="362"/>
      <c r="X18" s="362"/>
      <c r="Y18" s="362"/>
      <c r="Z18" s="362"/>
      <c r="AA18" s="362"/>
      <c r="AB18" s="362"/>
      <c r="AC18" s="362"/>
      <c r="AD18" s="362"/>
      <c r="AE18" s="362"/>
      <c r="AF18" s="362"/>
      <c r="AG18" s="362"/>
      <c r="AH18" s="362"/>
      <c r="AI18" s="362"/>
      <c r="AJ18" s="362"/>
      <c r="AK18" s="362"/>
      <c r="AL18" s="362"/>
      <c r="AM18" s="362"/>
      <c r="AN18" s="362"/>
      <c r="AO18" s="362"/>
      <c r="AP18" s="362"/>
      <c r="AQ18" s="362"/>
      <c r="AR18" s="362"/>
      <c r="AS18" s="362"/>
      <c r="AT18" s="362"/>
    </row>
    <row r="19" spans="1:46" ht="14.4" x14ac:dyDescent="0.3">
      <c r="B19" s="381"/>
      <c r="C19" s="382"/>
      <c r="D19" s="383"/>
      <c r="E19" s="383"/>
      <c r="F19" s="382"/>
      <c r="G19" s="383"/>
      <c r="H19" s="383"/>
      <c r="I19" s="382"/>
      <c r="J19" s="383"/>
      <c r="K19" s="383"/>
      <c r="L19" s="362"/>
      <c r="M19" s="362"/>
      <c r="N19" s="362"/>
      <c r="O19" s="362"/>
      <c r="P19" s="362"/>
      <c r="Q19" s="362"/>
      <c r="R19" s="362"/>
      <c r="S19" s="362"/>
      <c r="T19" s="362"/>
      <c r="U19" s="362"/>
      <c r="V19" s="362"/>
      <c r="W19" s="362"/>
      <c r="X19" s="362"/>
      <c r="Y19" s="362"/>
      <c r="Z19" s="362"/>
      <c r="AA19" s="362"/>
      <c r="AB19" s="362"/>
      <c r="AC19" s="362"/>
      <c r="AD19" s="362"/>
      <c r="AE19" s="362"/>
      <c r="AF19" s="362"/>
      <c r="AG19" s="362"/>
      <c r="AH19" s="362"/>
      <c r="AI19" s="362"/>
      <c r="AJ19" s="362"/>
      <c r="AK19" s="362"/>
      <c r="AL19" s="362"/>
      <c r="AM19" s="362"/>
      <c r="AN19" s="362"/>
      <c r="AO19" s="362"/>
      <c r="AP19" s="362"/>
      <c r="AQ19" s="362"/>
      <c r="AR19" s="362"/>
      <c r="AS19" s="362"/>
      <c r="AT19" s="362"/>
    </row>
    <row r="20" spans="1:46" ht="14.4" x14ac:dyDescent="0.3">
      <c r="B20" s="381" t="s">
        <v>64</v>
      </c>
      <c r="C20" s="382">
        <v>12</v>
      </c>
      <c r="D20" s="383">
        <v>2750</v>
      </c>
      <c r="E20" s="383">
        <f>C20*D20</f>
        <v>33000</v>
      </c>
      <c r="F20" s="382"/>
      <c r="G20" s="383"/>
      <c r="H20" s="383"/>
      <c r="I20" s="382">
        <f>I17</f>
        <v>2</v>
      </c>
      <c r="J20" s="383">
        <f>J17</f>
        <v>2500</v>
      </c>
      <c r="K20" s="383"/>
      <c r="L20" s="362"/>
      <c r="M20" s="362"/>
      <c r="N20" s="362"/>
      <c r="O20" s="362"/>
      <c r="P20" s="362"/>
      <c r="Q20" s="362"/>
      <c r="R20" s="362"/>
      <c r="S20" s="362"/>
      <c r="T20" s="362"/>
      <c r="U20" s="362"/>
      <c r="V20" s="362"/>
      <c r="W20" s="362"/>
      <c r="X20" s="362"/>
      <c r="Y20" s="362"/>
      <c r="Z20" s="362"/>
      <c r="AA20" s="362"/>
      <c r="AB20" s="362"/>
      <c r="AC20" s="362"/>
      <c r="AD20" s="362"/>
      <c r="AE20" s="362"/>
      <c r="AF20" s="362"/>
      <c r="AG20" s="362"/>
      <c r="AH20" s="362"/>
      <c r="AI20" s="362"/>
      <c r="AJ20" s="362"/>
      <c r="AK20" s="362"/>
      <c r="AL20" s="362"/>
      <c r="AM20" s="362"/>
      <c r="AN20" s="362"/>
      <c r="AO20" s="362"/>
      <c r="AP20" s="362"/>
      <c r="AQ20" s="362"/>
      <c r="AR20" s="362"/>
      <c r="AS20" s="362"/>
      <c r="AT20" s="362"/>
    </row>
    <row r="21" spans="1:46" ht="14.4" x14ac:dyDescent="0.3">
      <c r="B21" s="381"/>
      <c r="C21" s="382"/>
      <c r="D21" s="383"/>
      <c r="E21" s="383"/>
      <c r="F21" s="382"/>
      <c r="G21" s="383"/>
      <c r="H21" s="383"/>
      <c r="I21" s="382">
        <f>I18</f>
        <v>10</v>
      </c>
      <c r="J21" s="383">
        <f>J18</f>
        <v>2600</v>
      </c>
      <c r="K21" s="383"/>
      <c r="L21" s="362"/>
      <c r="M21" s="362"/>
      <c r="N21" s="362"/>
      <c r="O21" s="362"/>
      <c r="P21" s="362"/>
      <c r="Q21" s="362"/>
      <c r="R21" s="362"/>
      <c r="S21" s="362"/>
      <c r="T21" s="362"/>
      <c r="U21" s="362"/>
      <c r="V21" s="362"/>
      <c r="W21" s="362"/>
      <c r="X21" s="362"/>
      <c r="Y21" s="362"/>
      <c r="Z21" s="362"/>
      <c r="AA21" s="362"/>
      <c r="AB21" s="362"/>
      <c r="AC21" s="362"/>
      <c r="AD21" s="362"/>
      <c r="AE21" s="362"/>
      <c r="AF21" s="362"/>
      <c r="AG21" s="362"/>
      <c r="AH21" s="362"/>
      <c r="AI21" s="362"/>
      <c r="AJ21" s="362"/>
      <c r="AK21" s="362"/>
      <c r="AL21" s="362"/>
      <c r="AM21" s="362"/>
      <c r="AN21" s="362"/>
      <c r="AO21" s="362"/>
      <c r="AP21" s="362"/>
      <c r="AQ21" s="362"/>
      <c r="AR21" s="362"/>
      <c r="AS21" s="362"/>
      <c r="AT21" s="362"/>
    </row>
    <row r="22" spans="1:46" ht="14.4" x14ac:dyDescent="0.3">
      <c r="B22" s="381"/>
      <c r="C22" s="382"/>
      <c r="D22" s="383"/>
      <c r="E22" s="383"/>
      <c r="F22" s="382"/>
      <c r="G22" s="383"/>
      <c r="H22" s="383"/>
      <c r="I22" s="382">
        <f>C20</f>
        <v>12</v>
      </c>
      <c r="J22" s="383">
        <f>D20</f>
        <v>2750</v>
      </c>
      <c r="K22" s="383">
        <f>(I20*J20)+(I21*J21)+(I22*J22)</f>
        <v>64000</v>
      </c>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362"/>
      <c r="AL22" s="362"/>
      <c r="AM22" s="362"/>
      <c r="AN22" s="362"/>
      <c r="AO22" s="362"/>
      <c r="AP22" s="362"/>
      <c r="AQ22" s="362"/>
      <c r="AR22" s="362"/>
      <c r="AS22" s="362"/>
      <c r="AT22" s="362"/>
    </row>
    <row r="23" spans="1:46" ht="14.4" x14ac:dyDescent="0.3">
      <c r="B23" s="381"/>
      <c r="C23" s="382"/>
      <c r="D23" s="383"/>
      <c r="E23" s="383"/>
      <c r="F23" s="382"/>
      <c r="G23" s="383"/>
      <c r="H23" s="383"/>
      <c r="I23" s="382"/>
      <c r="J23" s="383"/>
      <c r="K23" s="383"/>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2"/>
      <c r="AL23" s="362"/>
      <c r="AM23" s="362"/>
      <c r="AN23" s="362"/>
      <c r="AO23" s="362"/>
      <c r="AP23" s="362"/>
      <c r="AQ23" s="362"/>
      <c r="AR23" s="362"/>
      <c r="AS23" s="362"/>
      <c r="AT23" s="362"/>
    </row>
    <row r="24" spans="1:46" ht="14.4" x14ac:dyDescent="0.3">
      <c r="B24" s="381" t="s">
        <v>65</v>
      </c>
      <c r="C24" s="382"/>
      <c r="D24" s="383"/>
      <c r="E24" s="383"/>
      <c r="F24" s="382">
        <f>I20</f>
        <v>2</v>
      </c>
      <c r="G24" s="383">
        <f>J20</f>
        <v>2500</v>
      </c>
      <c r="H24" s="383"/>
      <c r="I24" s="382"/>
      <c r="J24" s="383"/>
      <c r="K24" s="383"/>
      <c r="L24" s="362"/>
      <c r="M24" s="362"/>
      <c r="N24" s="362"/>
      <c r="O24" s="362"/>
      <c r="P24" s="362"/>
      <c r="Q24" s="362"/>
      <c r="R24" s="362"/>
      <c r="S24" s="362"/>
      <c r="T24" s="362"/>
      <c r="U24" s="362"/>
      <c r="V24" s="362"/>
      <c r="W24" s="362"/>
      <c r="X24" s="362"/>
      <c r="Y24" s="362"/>
      <c r="Z24" s="362"/>
      <c r="AA24" s="362"/>
      <c r="AB24" s="362"/>
      <c r="AC24" s="362"/>
      <c r="AD24" s="362"/>
      <c r="AE24" s="362"/>
      <c r="AF24" s="362"/>
      <c r="AG24" s="362"/>
      <c r="AH24" s="362"/>
      <c r="AI24" s="362"/>
      <c r="AJ24" s="362"/>
      <c r="AK24" s="362"/>
      <c r="AL24" s="362"/>
      <c r="AM24" s="362"/>
      <c r="AN24" s="362"/>
      <c r="AO24" s="362"/>
      <c r="AP24" s="362"/>
      <c r="AQ24" s="362"/>
      <c r="AR24" s="362"/>
      <c r="AS24" s="362"/>
      <c r="AT24" s="362"/>
    </row>
    <row r="25" spans="1:46" ht="14.4" x14ac:dyDescent="0.3">
      <c r="B25" s="385"/>
      <c r="C25" s="386"/>
      <c r="D25" s="387"/>
      <c r="E25" s="387"/>
      <c r="F25" s="382">
        <f>I21</f>
        <v>10</v>
      </c>
      <c r="G25" s="380">
        <f>J21</f>
        <v>2600</v>
      </c>
      <c r="H25" s="383"/>
      <c r="I25" s="386"/>
      <c r="J25" s="387"/>
      <c r="K25" s="387"/>
      <c r="L25" s="362"/>
      <c r="M25" s="362"/>
      <c r="N25" s="362"/>
      <c r="O25" s="362"/>
      <c r="P25" s="362"/>
      <c r="Q25" s="362"/>
      <c r="R25" s="362"/>
      <c r="S25" s="362"/>
      <c r="T25" s="362"/>
      <c r="U25" s="362"/>
      <c r="V25" s="362"/>
      <c r="W25" s="362"/>
      <c r="X25" s="362"/>
      <c r="Y25" s="362"/>
      <c r="Z25" s="362"/>
      <c r="AA25" s="362"/>
      <c r="AB25" s="362"/>
      <c r="AC25" s="362"/>
      <c r="AD25" s="362"/>
      <c r="AE25" s="362"/>
      <c r="AF25" s="362"/>
      <c r="AG25" s="362"/>
      <c r="AH25" s="362"/>
      <c r="AI25" s="362"/>
      <c r="AJ25" s="362"/>
      <c r="AK25" s="362"/>
      <c r="AL25" s="362"/>
      <c r="AM25" s="362"/>
      <c r="AN25" s="362"/>
      <c r="AO25" s="362"/>
      <c r="AP25" s="362"/>
      <c r="AQ25" s="362"/>
      <c r="AR25" s="362"/>
      <c r="AS25" s="362"/>
      <c r="AT25" s="362"/>
    </row>
    <row r="26" spans="1:46" ht="14.4" x14ac:dyDescent="0.3">
      <c r="B26" s="388"/>
      <c r="C26" s="389"/>
      <c r="D26" s="390"/>
      <c r="E26" s="390"/>
      <c r="F26" s="389">
        <v>2</v>
      </c>
      <c r="G26" s="390">
        <f>J22</f>
        <v>2750</v>
      </c>
      <c r="H26" s="390">
        <f>(F24*G24)+(F25*G25)+(F26*G26)</f>
        <v>36500</v>
      </c>
      <c r="I26" s="389">
        <f>I22-F26</f>
        <v>10</v>
      </c>
      <c r="J26" s="391">
        <f>J22</f>
        <v>2750</v>
      </c>
      <c r="K26" s="390">
        <f t="shared" ref="K26" si="1">I26*J26</f>
        <v>27500</v>
      </c>
      <c r="L26" s="362"/>
      <c r="M26" s="362"/>
      <c r="N26" s="362"/>
      <c r="O26" s="362"/>
      <c r="P26" s="362"/>
      <c r="Q26" s="362"/>
      <c r="R26" s="362"/>
      <c r="S26" s="362"/>
      <c r="T26" s="362"/>
      <c r="U26" s="362"/>
      <c r="V26" s="362"/>
      <c r="W26" s="362"/>
      <c r="X26" s="362"/>
      <c r="Y26" s="362"/>
      <c r="Z26" s="362"/>
      <c r="AA26" s="362"/>
      <c r="AB26" s="362"/>
      <c r="AC26" s="362"/>
      <c r="AD26" s="362"/>
      <c r="AE26" s="362"/>
      <c r="AF26" s="362"/>
      <c r="AG26" s="362"/>
      <c r="AH26" s="362"/>
      <c r="AI26" s="362"/>
      <c r="AJ26" s="362"/>
      <c r="AK26" s="362"/>
      <c r="AL26" s="362"/>
      <c r="AM26" s="362"/>
      <c r="AN26" s="362"/>
      <c r="AO26" s="362"/>
      <c r="AP26" s="362"/>
      <c r="AQ26" s="362"/>
      <c r="AR26" s="362"/>
      <c r="AS26" s="362"/>
      <c r="AT26" s="362"/>
    </row>
    <row r="27" spans="1:46" ht="15" thickBot="1" x14ac:dyDescent="0.35">
      <c r="B27" s="392" t="s">
        <v>8</v>
      </c>
      <c r="C27" s="393">
        <f>SUM(C11:C26)</f>
        <v>22</v>
      </c>
      <c r="D27" s="394"/>
      <c r="E27" s="395">
        <f>SUM(E11:E26)</f>
        <v>59000</v>
      </c>
      <c r="F27" s="393">
        <f>SUM(F11:F26)</f>
        <v>20</v>
      </c>
      <c r="G27" s="394"/>
      <c r="H27" s="395">
        <f>SUM(H11:H26)</f>
        <v>51500</v>
      </c>
      <c r="I27" s="396"/>
      <c r="J27" s="394"/>
      <c r="K27" s="397"/>
      <c r="L27" s="362"/>
      <c r="M27" s="362"/>
      <c r="N27" s="362"/>
      <c r="O27" s="362"/>
      <c r="P27" s="362"/>
      <c r="Q27" s="362"/>
      <c r="R27" s="362"/>
      <c r="S27" s="362"/>
      <c r="T27" s="362"/>
      <c r="U27" s="362"/>
      <c r="V27" s="362"/>
      <c r="W27" s="362"/>
      <c r="X27" s="362"/>
      <c r="Y27" s="362"/>
      <c r="Z27" s="362"/>
      <c r="AA27" s="362"/>
      <c r="AB27" s="362"/>
      <c r="AC27" s="362"/>
      <c r="AD27" s="362"/>
      <c r="AE27" s="362"/>
      <c r="AF27" s="362"/>
      <c r="AG27" s="362"/>
      <c r="AH27" s="362"/>
      <c r="AI27" s="362"/>
      <c r="AJ27" s="362"/>
      <c r="AK27" s="362"/>
      <c r="AL27" s="362"/>
      <c r="AM27" s="362"/>
      <c r="AN27" s="362"/>
      <c r="AO27" s="362"/>
      <c r="AP27" s="362"/>
      <c r="AQ27" s="362"/>
      <c r="AR27" s="362"/>
      <c r="AS27" s="362"/>
      <c r="AT27" s="362"/>
    </row>
    <row r="28" spans="1:46" s="403" customFormat="1" ht="15" thickTop="1" x14ac:dyDescent="0.3">
      <c r="A28" s="398"/>
      <c r="B28" s="399"/>
      <c r="C28" s="400"/>
      <c r="D28" s="401"/>
      <c r="E28" s="401"/>
      <c r="F28" s="400"/>
      <c r="G28" s="401"/>
      <c r="H28" s="401"/>
      <c r="I28" s="400"/>
      <c r="J28" s="401"/>
      <c r="K28" s="401"/>
      <c r="L28" s="402"/>
      <c r="M28" s="402"/>
      <c r="N28" s="402"/>
      <c r="O28" s="402"/>
      <c r="P28" s="402"/>
      <c r="Q28" s="402"/>
      <c r="R28" s="402"/>
      <c r="S28" s="402"/>
      <c r="T28" s="402"/>
      <c r="U28" s="402"/>
      <c r="V28" s="402"/>
      <c r="W28" s="402"/>
      <c r="X28" s="402"/>
      <c r="Y28" s="402"/>
      <c r="Z28" s="402"/>
      <c r="AA28" s="402"/>
      <c r="AB28" s="402"/>
      <c r="AC28" s="402"/>
      <c r="AD28" s="402"/>
      <c r="AE28" s="402"/>
      <c r="AF28" s="402"/>
      <c r="AG28" s="402"/>
      <c r="AH28" s="402"/>
      <c r="AI28" s="402"/>
      <c r="AJ28" s="402"/>
      <c r="AK28" s="402"/>
      <c r="AL28" s="402"/>
      <c r="AM28" s="402"/>
      <c r="AN28" s="402"/>
      <c r="AO28" s="402"/>
      <c r="AP28" s="402"/>
      <c r="AQ28" s="402"/>
      <c r="AR28" s="402"/>
      <c r="AS28" s="402"/>
      <c r="AT28" s="402"/>
    </row>
    <row r="29" spans="1:46" ht="14.4" x14ac:dyDescent="0.3">
      <c r="B29" s="362"/>
      <c r="C29" s="362"/>
      <c r="D29" s="362"/>
      <c r="E29" s="362"/>
      <c r="F29" s="404"/>
      <c r="G29" s="404"/>
      <c r="H29" s="362"/>
      <c r="I29" s="362"/>
      <c r="J29" s="362"/>
      <c r="K29" s="362"/>
      <c r="L29" s="362"/>
      <c r="M29" s="362"/>
      <c r="N29" s="362"/>
      <c r="O29" s="362"/>
      <c r="P29" s="362"/>
      <c r="Q29" s="362"/>
      <c r="R29" s="362"/>
      <c r="S29" s="362"/>
      <c r="T29" s="362"/>
      <c r="U29" s="362"/>
      <c r="V29" s="362"/>
      <c r="W29" s="362"/>
      <c r="X29" s="362"/>
      <c r="Y29" s="362"/>
      <c r="Z29" s="362"/>
      <c r="AA29" s="362"/>
      <c r="AB29" s="362"/>
      <c r="AC29" s="362"/>
      <c r="AD29" s="362"/>
      <c r="AE29" s="362"/>
      <c r="AF29" s="362"/>
      <c r="AG29" s="362"/>
      <c r="AH29" s="362"/>
      <c r="AI29" s="362"/>
      <c r="AJ29" s="362"/>
      <c r="AK29" s="362"/>
      <c r="AL29" s="362"/>
      <c r="AM29" s="362"/>
      <c r="AN29" s="362"/>
      <c r="AO29" s="362"/>
      <c r="AP29" s="362"/>
      <c r="AQ29" s="362"/>
      <c r="AR29" s="362"/>
      <c r="AS29" s="362"/>
      <c r="AT29" s="362"/>
    </row>
    <row r="30" spans="1:46" ht="14.4" x14ac:dyDescent="0.3">
      <c r="B30" s="537" t="s">
        <v>602</v>
      </c>
      <c r="C30" s="537"/>
      <c r="D30" s="537"/>
      <c r="E30" s="537"/>
      <c r="F30" s="537"/>
      <c r="G30" s="537"/>
      <c r="H30" s="537"/>
      <c r="I30" s="537"/>
      <c r="J30" s="537"/>
      <c r="K30" s="537"/>
      <c r="L30" s="362"/>
      <c r="M30" s="362"/>
      <c r="N30" s="362"/>
      <c r="O30" s="362"/>
      <c r="P30" s="362"/>
      <c r="Q30" s="362"/>
      <c r="R30" s="362"/>
      <c r="S30" s="362"/>
      <c r="T30" s="362"/>
      <c r="U30" s="362"/>
      <c r="V30" s="362"/>
      <c r="W30" s="362"/>
      <c r="X30" s="362"/>
      <c r="Y30" s="362"/>
      <c r="Z30" s="362"/>
      <c r="AA30" s="362"/>
      <c r="AB30" s="362"/>
      <c r="AC30" s="362"/>
      <c r="AD30" s="362"/>
      <c r="AE30" s="362"/>
      <c r="AF30" s="362"/>
      <c r="AG30" s="362"/>
      <c r="AH30" s="362"/>
      <c r="AI30" s="362"/>
      <c r="AJ30" s="362"/>
      <c r="AK30" s="362"/>
      <c r="AL30" s="362"/>
      <c r="AM30" s="362"/>
      <c r="AN30" s="362"/>
      <c r="AO30" s="362"/>
      <c r="AP30" s="362"/>
      <c r="AQ30" s="362"/>
      <c r="AR30" s="362"/>
      <c r="AS30" s="362"/>
      <c r="AT30" s="362"/>
    </row>
    <row r="31" spans="1:46" ht="14.4" x14ac:dyDescent="0.3">
      <c r="B31" s="537" t="s">
        <v>556</v>
      </c>
      <c r="C31" s="537"/>
      <c r="D31" s="537"/>
      <c r="E31" s="537"/>
      <c r="F31" s="537"/>
      <c r="G31" s="537"/>
      <c r="H31" s="537"/>
      <c r="I31" s="537"/>
      <c r="J31" s="537"/>
      <c r="K31" s="537"/>
      <c r="L31" s="362"/>
      <c r="M31" s="362"/>
      <c r="N31" s="362"/>
      <c r="O31" s="362"/>
      <c r="P31" s="362"/>
      <c r="Q31" s="362"/>
      <c r="R31" s="362"/>
      <c r="S31" s="362"/>
      <c r="T31" s="362"/>
      <c r="U31" s="362"/>
      <c r="V31" s="362"/>
      <c r="W31" s="362"/>
      <c r="X31" s="362"/>
      <c r="Y31" s="362"/>
      <c r="Z31" s="362"/>
      <c r="AA31" s="362"/>
      <c r="AB31" s="362"/>
      <c r="AC31" s="362"/>
      <c r="AD31" s="362"/>
      <c r="AE31" s="362"/>
      <c r="AF31" s="362"/>
      <c r="AG31" s="362"/>
      <c r="AH31" s="362"/>
      <c r="AI31" s="362"/>
      <c r="AJ31" s="362"/>
      <c r="AK31" s="362"/>
      <c r="AL31" s="362"/>
      <c r="AM31" s="362"/>
      <c r="AN31" s="362"/>
      <c r="AO31" s="362"/>
      <c r="AP31" s="362"/>
      <c r="AQ31" s="362"/>
      <c r="AR31" s="362"/>
      <c r="AS31" s="362"/>
      <c r="AT31" s="362"/>
    </row>
    <row r="32" spans="1:46" ht="14.4" x14ac:dyDescent="0.3">
      <c r="B32" s="366" t="s">
        <v>51</v>
      </c>
      <c r="C32" s="366"/>
      <c r="D32" s="443" t="s">
        <v>59</v>
      </c>
      <c r="E32" s="366"/>
      <c r="F32" s="366"/>
      <c r="G32" s="444"/>
      <c r="H32" s="538" t="s">
        <v>57</v>
      </c>
      <c r="I32" s="539"/>
      <c r="J32" s="445">
        <v>1</v>
      </c>
      <c r="K32" s="366"/>
      <c r="L32" s="362"/>
      <c r="M32" s="362"/>
      <c r="N32" s="362"/>
      <c r="O32" s="362"/>
      <c r="P32" s="362"/>
      <c r="Q32" s="362"/>
      <c r="R32" s="362"/>
      <c r="S32" s="362"/>
      <c r="T32" s="362"/>
      <c r="U32" s="362"/>
      <c r="V32" s="362"/>
      <c r="W32" s="362"/>
      <c r="X32" s="362"/>
      <c r="Y32" s="362"/>
      <c r="Z32" s="362"/>
      <c r="AA32" s="362"/>
      <c r="AB32" s="362"/>
      <c r="AC32" s="362"/>
      <c r="AD32" s="362"/>
      <c r="AE32" s="362"/>
      <c r="AF32" s="362"/>
      <c r="AG32" s="362"/>
      <c r="AH32" s="362"/>
      <c r="AI32" s="362"/>
      <c r="AJ32" s="362"/>
      <c r="AK32" s="362"/>
      <c r="AL32" s="362"/>
      <c r="AM32" s="362"/>
      <c r="AN32" s="362"/>
      <c r="AO32" s="362"/>
      <c r="AP32" s="362"/>
      <c r="AQ32" s="362"/>
      <c r="AR32" s="362"/>
      <c r="AS32" s="362"/>
      <c r="AT32" s="362"/>
    </row>
    <row r="33" spans="2:46" ht="14.4" x14ac:dyDescent="0.3">
      <c r="B33" s="369" t="s">
        <v>601</v>
      </c>
      <c r="C33" s="367"/>
      <c r="D33" s="367"/>
      <c r="E33" s="366"/>
      <c r="F33" s="366"/>
      <c r="G33" s="368"/>
      <c r="H33" s="540" t="s">
        <v>58</v>
      </c>
      <c r="I33" s="541"/>
      <c r="J33" s="367"/>
      <c r="K33" s="369"/>
      <c r="L33" s="362"/>
      <c r="M33" s="362"/>
      <c r="N33" s="362"/>
      <c r="O33" s="362"/>
      <c r="P33" s="362"/>
      <c r="Q33" s="362"/>
      <c r="R33" s="362"/>
      <c r="S33" s="362"/>
      <c r="T33" s="362"/>
      <c r="U33" s="362"/>
      <c r="V33" s="362"/>
      <c r="W33" s="362"/>
      <c r="X33" s="362"/>
      <c r="Y33" s="362"/>
      <c r="Z33" s="362"/>
      <c r="AA33" s="362"/>
      <c r="AB33" s="362"/>
      <c r="AC33" s="362"/>
      <c r="AD33" s="362"/>
      <c r="AE33" s="362"/>
      <c r="AF33" s="362"/>
      <c r="AG33" s="362"/>
      <c r="AH33" s="362"/>
      <c r="AI33" s="362"/>
      <c r="AJ33" s="362"/>
      <c r="AK33" s="362"/>
      <c r="AL33" s="362"/>
      <c r="AM33" s="362"/>
      <c r="AN33" s="362"/>
      <c r="AO33" s="362"/>
      <c r="AP33" s="362"/>
      <c r="AQ33" s="362"/>
      <c r="AR33" s="362"/>
      <c r="AS33" s="362"/>
      <c r="AT33" s="362"/>
    </row>
    <row r="34" spans="2:46" ht="14.4" x14ac:dyDescent="0.3">
      <c r="B34" s="542" t="s">
        <v>3</v>
      </c>
      <c r="C34" s="544" t="s">
        <v>52</v>
      </c>
      <c r="D34" s="545"/>
      <c r="E34" s="546"/>
      <c r="F34" s="545" t="s">
        <v>55</v>
      </c>
      <c r="G34" s="545"/>
      <c r="H34" s="546"/>
      <c r="I34" s="547" t="s">
        <v>56</v>
      </c>
      <c r="J34" s="547"/>
      <c r="K34" s="547"/>
      <c r="L34" s="362"/>
      <c r="M34" s="362"/>
      <c r="N34" s="362"/>
      <c r="O34" s="362"/>
      <c r="P34" s="362"/>
      <c r="Q34" s="362"/>
      <c r="R34" s="362"/>
      <c r="S34" s="362"/>
      <c r="T34" s="362"/>
      <c r="U34" s="362"/>
      <c r="V34" s="362"/>
      <c r="W34" s="362"/>
      <c r="X34" s="362"/>
      <c r="Y34" s="362"/>
      <c r="Z34" s="362"/>
      <c r="AA34" s="362"/>
      <c r="AB34" s="362"/>
      <c r="AC34" s="362"/>
      <c r="AD34" s="362"/>
      <c r="AE34" s="362"/>
      <c r="AF34" s="362"/>
      <c r="AG34" s="362"/>
      <c r="AH34" s="362"/>
      <c r="AI34" s="362"/>
      <c r="AJ34" s="362"/>
      <c r="AK34" s="362"/>
      <c r="AL34" s="362"/>
      <c r="AM34" s="362"/>
      <c r="AN34" s="362"/>
      <c r="AO34" s="362"/>
      <c r="AP34" s="362"/>
      <c r="AQ34" s="362"/>
      <c r="AR34" s="362"/>
      <c r="AS34" s="362"/>
      <c r="AT34" s="362"/>
    </row>
    <row r="35" spans="2:46" ht="14.4" x14ac:dyDescent="0.3">
      <c r="B35" s="543"/>
      <c r="C35" s="370" t="s">
        <v>53</v>
      </c>
      <c r="D35" s="370" t="s">
        <v>42</v>
      </c>
      <c r="E35" s="370" t="s">
        <v>54</v>
      </c>
      <c r="F35" s="371" t="s">
        <v>53</v>
      </c>
      <c r="G35" s="372" t="s">
        <v>42</v>
      </c>
      <c r="H35" s="370" t="s">
        <v>54</v>
      </c>
      <c r="I35" s="371" t="s">
        <v>53</v>
      </c>
      <c r="J35" s="372" t="s">
        <v>42</v>
      </c>
      <c r="K35" s="372" t="s">
        <v>54</v>
      </c>
      <c r="L35" s="362"/>
      <c r="M35" s="362"/>
      <c r="N35" s="362"/>
      <c r="O35" s="362"/>
      <c r="P35" s="362"/>
      <c r="Q35" s="362"/>
      <c r="R35" s="362"/>
      <c r="S35" s="362"/>
      <c r="T35" s="362"/>
      <c r="U35" s="362"/>
      <c r="V35" s="362"/>
      <c r="W35" s="362"/>
      <c r="X35" s="362"/>
      <c r="Y35" s="362"/>
      <c r="Z35" s="362"/>
      <c r="AA35" s="362"/>
      <c r="AB35" s="362"/>
      <c r="AC35" s="362"/>
      <c r="AD35" s="362"/>
      <c r="AE35" s="362"/>
      <c r="AF35" s="362"/>
      <c r="AG35" s="362"/>
      <c r="AH35" s="362"/>
      <c r="AI35" s="362"/>
      <c r="AJ35" s="362"/>
      <c r="AK35" s="362"/>
      <c r="AL35" s="362"/>
      <c r="AM35" s="362"/>
      <c r="AN35" s="362"/>
      <c r="AO35" s="362"/>
      <c r="AP35" s="362"/>
      <c r="AQ35" s="362"/>
      <c r="AR35" s="362"/>
      <c r="AS35" s="362"/>
      <c r="AT35" s="362"/>
    </row>
    <row r="36" spans="2:46" ht="14.4" x14ac:dyDescent="0.3">
      <c r="B36" s="373" t="s">
        <v>60</v>
      </c>
      <c r="C36" s="374"/>
      <c r="D36" s="375"/>
      <c r="E36" s="376"/>
      <c r="F36" s="374"/>
      <c r="G36" s="375"/>
      <c r="H36" s="376"/>
      <c r="I36" s="377"/>
      <c r="J36" s="376"/>
      <c r="K36" s="376"/>
      <c r="L36" s="362"/>
      <c r="M36" s="362"/>
      <c r="N36" s="362"/>
      <c r="O36" s="362"/>
      <c r="P36" s="362"/>
      <c r="Q36" s="362"/>
      <c r="R36" s="362"/>
      <c r="S36" s="362"/>
      <c r="T36" s="362"/>
      <c r="U36" s="362"/>
      <c r="V36" s="362"/>
      <c r="W36" s="362"/>
      <c r="X36" s="362"/>
      <c r="Y36" s="362"/>
      <c r="Z36" s="362"/>
      <c r="AA36" s="362"/>
      <c r="AB36" s="362"/>
      <c r="AC36" s="362"/>
      <c r="AD36" s="362"/>
      <c r="AE36" s="362"/>
      <c r="AF36" s="362"/>
      <c r="AG36" s="362"/>
      <c r="AH36" s="362"/>
      <c r="AI36" s="362"/>
      <c r="AJ36" s="362"/>
      <c r="AK36" s="362"/>
      <c r="AL36" s="362"/>
      <c r="AM36" s="362"/>
      <c r="AN36" s="362"/>
      <c r="AO36" s="362"/>
      <c r="AP36" s="362"/>
      <c r="AQ36" s="362"/>
      <c r="AR36" s="362"/>
      <c r="AS36" s="362"/>
      <c r="AT36" s="362"/>
    </row>
    <row r="37" spans="2:46" ht="14.4" x14ac:dyDescent="0.3">
      <c r="B37" s="378" t="s">
        <v>61</v>
      </c>
      <c r="C37" s="379"/>
      <c r="D37" s="380"/>
      <c r="E37" s="380"/>
      <c r="F37" s="379"/>
      <c r="G37" s="380"/>
      <c r="H37" s="380"/>
      <c r="I37" s="379">
        <v>8</v>
      </c>
      <c r="J37" s="380">
        <v>2500</v>
      </c>
      <c r="K37" s="380">
        <f>I37*J37</f>
        <v>20000</v>
      </c>
      <c r="L37" s="404"/>
      <c r="M37" s="362"/>
      <c r="N37" s="362"/>
      <c r="O37" s="362"/>
      <c r="P37" s="362"/>
      <c r="Q37" s="362"/>
      <c r="R37" s="362"/>
      <c r="S37" s="362"/>
      <c r="T37" s="362"/>
      <c r="U37" s="362"/>
      <c r="V37" s="362"/>
      <c r="W37" s="362"/>
      <c r="X37" s="362"/>
      <c r="Y37" s="362"/>
      <c r="Z37" s="362"/>
      <c r="AA37" s="362"/>
      <c r="AB37" s="362"/>
      <c r="AC37" s="362"/>
      <c r="AD37" s="362"/>
      <c r="AE37" s="362"/>
      <c r="AF37" s="362"/>
      <c r="AG37" s="362"/>
      <c r="AH37" s="362"/>
      <c r="AI37" s="362"/>
      <c r="AJ37" s="362"/>
      <c r="AK37" s="362"/>
      <c r="AL37" s="362"/>
      <c r="AM37" s="362"/>
      <c r="AN37" s="362"/>
      <c r="AO37" s="362"/>
      <c r="AP37" s="362"/>
      <c r="AQ37" s="362"/>
      <c r="AR37" s="362"/>
      <c r="AS37" s="362"/>
      <c r="AT37" s="362"/>
    </row>
    <row r="38" spans="2:46" ht="14.4" x14ac:dyDescent="0.3">
      <c r="B38" s="381"/>
      <c r="C38" s="382"/>
      <c r="D38" s="383"/>
      <c r="E38" s="383"/>
      <c r="F38" s="382"/>
      <c r="G38" s="383"/>
      <c r="H38" s="383"/>
      <c r="I38" s="382"/>
      <c r="J38" s="383"/>
      <c r="K38" s="383"/>
      <c r="L38" s="404"/>
      <c r="M38" s="362"/>
      <c r="N38" s="362"/>
      <c r="O38" s="362"/>
      <c r="P38" s="362"/>
      <c r="Q38" s="362"/>
      <c r="R38" s="362"/>
      <c r="S38" s="362"/>
      <c r="T38" s="362"/>
      <c r="U38" s="362"/>
      <c r="V38" s="362"/>
      <c r="W38" s="362"/>
      <c r="X38" s="362"/>
      <c r="Y38" s="362"/>
      <c r="Z38" s="362"/>
      <c r="AA38" s="362"/>
      <c r="AB38" s="362"/>
      <c r="AC38" s="362"/>
      <c r="AD38" s="362"/>
      <c r="AE38" s="362"/>
      <c r="AF38" s="362"/>
      <c r="AG38" s="362"/>
      <c r="AH38" s="362"/>
      <c r="AI38" s="362"/>
      <c r="AJ38" s="362"/>
      <c r="AK38" s="362"/>
      <c r="AL38" s="362"/>
      <c r="AM38" s="362"/>
      <c r="AN38" s="362"/>
      <c r="AO38" s="362"/>
      <c r="AP38" s="362"/>
      <c r="AQ38" s="362"/>
      <c r="AR38" s="362"/>
      <c r="AS38" s="362"/>
      <c r="AT38" s="362"/>
    </row>
    <row r="39" spans="2:46" ht="14.4" x14ac:dyDescent="0.3">
      <c r="B39" s="381" t="s">
        <v>62</v>
      </c>
      <c r="C39" s="382">
        <v>10</v>
      </c>
      <c r="D39" s="383">
        <v>2600</v>
      </c>
      <c r="E39" s="383">
        <f>C39*D39</f>
        <v>26000</v>
      </c>
      <c r="F39" s="382"/>
      <c r="G39" s="383"/>
      <c r="H39" s="383"/>
      <c r="I39" s="382">
        <f>I37+C39</f>
        <v>18</v>
      </c>
      <c r="J39" s="383">
        <f>K39/I39</f>
        <v>2555.5555555555557</v>
      </c>
      <c r="K39" s="383">
        <f>K37+E39</f>
        <v>46000</v>
      </c>
      <c r="L39" s="404"/>
      <c r="M39" s="362"/>
      <c r="N39" s="362"/>
      <c r="O39" s="362"/>
      <c r="P39" s="362"/>
      <c r="Q39" s="362"/>
      <c r="R39" s="362"/>
      <c r="S39" s="362"/>
      <c r="T39" s="362"/>
      <c r="U39" s="362"/>
      <c r="V39" s="362"/>
      <c r="W39" s="362"/>
      <c r="X39" s="362"/>
      <c r="Y39" s="362"/>
      <c r="Z39" s="362"/>
      <c r="AA39" s="362"/>
      <c r="AB39" s="362"/>
      <c r="AC39" s="362"/>
      <c r="AD39" s="362"/>
      <c r="AE39" s="362"/>
      <c r="AF39" s="362"/>
      <c r="AG39" s="362"/>
      <c r="AH39" s="362"/>
      <c r="AI39" s="362"/>
      <c r="AJ39" s="362"/>
      <c r="AK39" s="362"/>
      <c r="AL39" s="362"/>
      <c r="AM39" s="362"/>
      <c r="AN39" s="362"/>
      <c r="AO39" s="362"/>
      <c r="AP39" s="362"/>
      <c r="AQ39" s="362"/>
      <c r="AR39" s="362"/>
      <c r="AS39" s="362"/>
      <c r="AT39" s="362"/>
    </row>
    <row r="40" spans="2:46" ht="14.4" x14ac:dyDescent="0.3">
      <c r="B40" s="381"/>
      <c r="C40" s="382"/>
      <c r="D40" s="383"/>
      <c r="E40" s="383"/>
      <c r="F40" s="382"/>
      <c r="G40" s="383"/>
      <c r="H40" s="383"/>
      <c r="I40" s="382"/>
      <c r="J40" s="383"/>
      <c r="K40" s="383"/>
      <c r="L40" s="404"/>
      <c r="M40" s="362"/>
      <c r="N40" s="362"/>
      <c r="O40" s="362"/>
      <c r="P40" s="362"/>
      <c r="Q40" s="362"/>
      <c r="R40" s="362"/>
      <c r="S40" s="362"/>
      <c r="T40" s="362"/>
      <c r="U40" s="362"/>
      <c r="V40" s="362"/>
      <c r="W40" s="362"/>
      <c r="X40" s="362"/>
      <c r="Y40" s="362"/>
      <c r="Z40" s="362"/>
      <c r="AA40" s="362"/>
      <c r="AB40" s="362"/>
      <c r="AC40" s="362"/>
      <c r="AD40" s="362"/>
      <c r="AE40" s="362"/>
      <c r="AF40" s="362"/>
      <c r="AG40" s="362"/>
      <c r="AH40" s="362"/>
      <c r="AI40" s="362"/>
      <c r="AJ40" s="362"/>
      <c r="AK40" s="362"/>
      <c r="AL40" s="362"/>
      <c r="AM40" s="362"/>
      <c r="AN40" s="362"/>
      <c r="AO40" s="362"/>
      <c r="AP40" s="362"/>
      <c r="AQ40" s="362"/>
      <c r="AR40" s="362"/>
      <c r="AS40" s="362"/>
      <c r="AT40" s="362"/>
    </row>
    <row r="41" spans="2:46" ht="14.4" x14ac:dyDescent="0.3">
      <c r="B41" s="381" t="s">
        <v>63</v>
      </c>
      <c r="C41" s="382"/>
      <c r="D41" s="383"/>
      <c r="E41" s="383"/>
      <c r="F41" s="382">
        <v>6</v>
      </c>
      <c r="G41" s="383">
        <f>J39</f>
        <v>2555.5555555555557</v>
      </c>
      <c r="H41" s="383">
        <f>F41*G41</f>
        <v>15333.333333333334</v>
      </c>
      <c r="I41" s="382">
        <f>I39-F41</f>
        <v>12</v>
      </c>
      <c r="J41" s="383">
        <f>K41/I41</f>
        <v>2555.5555555555552</v>
      </c>
      <c r="K41" s="383">
        <f>K39-H41</f>
        <v>30666.666666666664</v>
      </c>
      <c r="L41" s="404"/>
      <c r="M41" s="362"/>
      <c r="N41" s="362"/>
      <c r="O41" s="362"/>
      <c r="P41" s="362"/>
      <c r="Q41" s="362"/>
      <c r="R41" s="362"/>
      <c r="S41" s="362"/>
      <c r="T41" s="362"/>
      <c r="U41" s="362"/>
      <c r="V41" s="362"/>
      <c r="W41" s="362"/>
      <c r="X41" s="362"/>
      <c r="Y41" s="362"/>
      <c r="Z41" s="362"/>
      <c r="AA41" s="362"/>
      <c r="AB41" s="362"/>
      <c r="AC41" s="362"/>
      <c r="AD41" s="362"/>
      <c r="AE41" s="362"/>
      <c r="AF41" s="362"/>
      <c r="AG41" s="362"/>
      <c r="AH41" s="362"/>
      <c r="AI41" s="362"/>
      <c r="AJ41" s="362"/>
      <c r="AK41" s="362"/>
      <c r="AL41" s="362"/>
      <c r="AM41" s="362"/>
      <c r="AN41" s="362"/>
      <c r="AO41" s="362"/>
      <c r="AP41" s="362"/>
      <c r="AQ41" s="362"/>
      <c r="AR41" s="362"/>
      <c r="AS41" s="362"/>
      <c r="AT41" s="362"/>
    </row>
    <row r="42" spans="2:46" ht="14.4" x14ac:dyDescent="0.3">
      <c r="B42" s="381"/>
      <c r="C42" s="382"/>
      <c r="D42" s="383"/>
      <c r="E42" s="383"/>
      <c r="F42" s="382"/>
      <c r="G42" s="383"/>
      <c r="H42" s="383"/>
      <c r="I42" s="382"/>
      <c r="J42" s="383"/>
      <c r="K42" s="383"/>
      <c r="L42" s="404"/>
      <c r="M42" s="362"/>
      <c r="N42" s="362"/>
      <c r="O42" s="362"/>
      <c r="P42" s="362"/>
      <c r="Q42" s="362"/>
      <c r="R42" s="362"/>
      <c r="S42" s="362"/>
      <c r="T42" s="362"/>
      <c r="U42" s="362"/>
      <c r="V42" s="362"/>
      <c r="W42" s="362"/>
      <c r="X42" s="362"/>
      <c r="Y42" s="362"/>
      <c r="Z42" s="362"/>
      <c r="AA42" s="362"/>
      <c r="AB42" s="362"/>
      <c r="AC42" s="362"/>
      <c r="AD42" s="362"/>
      <c r="AE42" s="362"/>
      <c r="AF42" s="362"/>
      <c r="AG42" s="362"/>
      <c r="AH42" s="362"/>
      <c r="AI42" s="362"/>
      <c r="AJ42" s="362"/>
      <c r="AK42" s="362"/>
      <c r="AL42" s="362"/>
      <c r="AM42" s="362"/>
      <c r="AN42" s="362"/>
      <c r="AO42" s="362"/>
      <c r="AP42" s="362"/>
      <c r="AQ42" s="362"/>
      <c r="AR42" s="362"/>
      <c r="AS42" s="362"/>
      <c r="AT42" s="362"/>
    </row>
    <row r="43" spans="2:46" ht="14.4" x14ac:dyDescent="0.3">
      <c r="B43" s="381" t="s">
        <v>64</v>
      </c>
      <c r="C43" s="382">
        <v>12</v>
      </c>
      <c r="D43" s="383">
        <v>2750</v>
      </c>
      <c r="E43" s="383">
        <f>C43*D43</f>
        <v>33000</v>
      </c>
      <c r="F43" s="382"/>
      <c r="G43" s="383"/>
      <c r="H43" s="383">
        <f t="shared" ref="H43" si="2">F43*G43</f>
        <v>0</v>
      </c>
      <c r="I43" s="382">
        <f>I41+C43</f>
        <v>24</v>
      </c>
      <c r="J43" s="383">
        <f>K43/I43</f>
        <v>2652.7777777777778</v>
      </c>
      <c r="K43" s="383">
        <f>K41+E43</f>
        <v>63666.666666666664</v>
      </c>
      <c r="L43" s="404"/>
      <c r="M43" s="362"/>
      <c r="N43" s="362"/>
      <c r="O43" s="362"/>
      <c r="P43" s="362"/>
      <c r="Q43" s="362"/>
      <c r="R43" s="362"/>
      <c r="S43" s="362"/>
      <c r="T43" s="362"/>
      <c r="U43" s="362"/>
      <c r="V43" s="362"/>
      <c r="W43" s="362"/>
      <c r="X43" s="362"/>
      <c r="Y43" s="362"/>
      <c r="Z43" s="362"/>
      <c r="AA43" s="362"/>
      <c r="AB43" s="362"/>
      <c r="AC43" s="362"/>
      <c r="AD43" s="362"/>
      <c r="AE43" s="362"/>
      <c r="AF43" s="362"/>
      <c r="AG43" s="362"/>
      <c r="AH43" s="362"/>
      <c r="AI43" s="362"/>
      <c r="AJ43" s="362"/>
      <c r="AK43" s="362"/>
      <c r="AL43" s="362"/>
      <c r="AM43" s="362"/>
      <c r="AN43" s="362"/>
      <c r="AO43" s="362"/>
      <c r="AP43" s="362"/>
      <c r="AQ43" s="362"/>
      <c r="AR43" s="362"/>
      <c r="AS43" s="362"/>
      <c r="AT43" s="362"/>
    </row>
    <row r="44" spans="2:46" ht="14.4" x14ac:dyDescent="0.3">
      <c r="B44" s="381"/>
      <c r="C44" s="382"/>
      <c r="D44" s="383"/>
      <c r="E44" s="383"/>
      <c r="F44" s="382"/>
      <c r="G44" s="383"/>
      <c r="H44" s="383"/>
      <c r="I44" s="382"/>
      <c r="J44" s="383"/>
      <c r="K44" s="383"/>
      <c r="L44" s="404"/>
      <c r="M44" s="362"/>
      <c r="N44" s="362"/>
      <c r="O44" s="362"/>
      <c r="P44" s="362"/>
      <c r="Q44" s="362"/>
      <c r="R44" s="362"/>
      <c r="S44" s="362"/>
      <c r="T44" s="362"/>
      <c r="U44" s="362"/>
      <c r="V44" s="362"/>
      <c r="W44" s="362"/>
      <c r="X44" s="362"/>
      <c r="Y44" s="362"/>
      <c r="Z44" s="362"/>
      <c r="AA44" s="362"/>
      <c r="AB44" s="362"/>
      <c r="AC44" s="362"/>
      <c r="AD44" s="362"/>
      <c r="AE44" s="362"/>
      <c r="AF44" s="362"/>
      <c r="AG44" s="362"/>
      <c r="AH44" s="362"/>
      <c r="AI44" s="362"/>
      <c r="AJ44" s="362"/>
      <c r="AK44" s="362"/>
      <c r="AL44" s="362"/>
      <c r="AM44" s="362"/>
      <c r="AN44" s="362"/>
      <c r="AO44" s="362"/>
      <c r="AP44" s="362"/>
      <c r="AQ44" s="362"/>
      <c r="AR44" s="362"/>
      <c r="AS44" s="362"/>
      <c r="AT44" s="362"/>
    </row>
    <row r="45" spans="2:46" ht="14.4" x14ac:dyDescent="0.3">
      <c r="B45" s="381" t="s">
        <v>65</v>
      </c>
      <c r="C45" s="389"/>
      <c r="D45" s="383"/>
      <c r="E45" s="383"/>
      <c r="F45" s="382">
        <v>14</v>
      </c>
      <c r="G45" s="383">
        <f>J43</f>
        <v>2652.7777777777778</v>
      </c>
      <c r="H45" s="383">
        <f t="shared" ref="H45" si="3">F45*G45</f>
        <v>37138.888888888891</v>
      </c>
      <c r="I45" s="382">
        <f>I43-F45</f>
        <v>10</v>
      </c>
      <c r="J45" s="383">
        <f>K45/I45</f>
        <v>2652.7777777777774</v>
      </c>
      <c r="K45" s="390">
        <f>K43-H45</f>
        <v>26527.777777777774</v>
      </c>
      <c r="L45" s="404"/>
      <c r="M45" s="362"/>
      <c r="N45" s="362"/>
      <c r="O45" s="362"/>
      <c r="P45" s="362"/>
      <c r="Q45" s="362"/>
      <c r="R45" s="362"/>
      <c r="S45" s="362"/>
      <c r="T45" s="362"/>
      <c r="U45" s="362"/>
      <c r="V45" s="362"/>
      <c r="W45" s="362"/>
      <c r="X45" s="362"/>
      <c r="Y45" s="362"/>
      <c r="Z45" s="362"/>
      <c r="AA45" s="362"/>
      <c r="AB45" s="362"/>
      <c r="AC45" s="362"/>
      <c r="AD45" s="362"/>
      <c r="AE45" s="362"/>
      <c r="AF45" s="362"/>
      <c r="AG45" s="362"/>
      <c r="AH45" s="362"/>
      <c r="AI45" s="362"/>
      <c r="AJ45" s="362"/>
      <c r="AK45" s="362"/>
      <c r="AL45" s="362"/>
      <c r="AM45" s="362"/>
      <c r="AN45" s="362"/>
      <c r="AO45" s="362"/>
      <c r="AP45" s="362"/>
      <c r="AQ45" s="362"/>
      <c r="AR45" s="362"/>
      <c r="AS45" s="362"/>
      <c r="AT45" s="362"/>
    </row>
    <row r="46" spans="2:46" ht="15" thickBot="1" x14ac:dyDescent="0.35">
      <c r="B46" s="392" t="s">
        <v>8</v>
      </c>
      <c r="C46" s="393">
        <f>SUM(C36:C45)</f>
        <v>22</v>
      </c>
      <c r="D46" s="394"/>
      <c r="E46" s="395">
        <f>SUM(E36:E45)</f>
        <v>59000</v>
      </c>
      <c r="F46" s="393">
        <f>SUM(F36:F45)</f>
        <v>20</v>
      </c>
      <c r="G46" s="394"/>
      <c r="H46" s="395">
        <f>SUM(H36:H45)</f>
        <v>52472.222222222226</v>
      </c>
      <c r="I46" s="396"/>
      <c r="J46" s="394"/>
      <c r="K46" s="397"/>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c r="AL46" s="362"/>
      <c r="AM46" s="362"/>
      <c r="AN46" s="362"/>
      <c r="AO46" s="362"/>
      <c r="AP46" s="362"/>
      <c r="AQ46" s="362"/>
      <c r="AR46" s="362"/>
      <c r="AS46" s="362"/>
      <c r="AT46" s="362"/>
    </row>
    <row r="47" spans="2:46" ht="15" thickTop="1" x14ac:dyDescent="0.3">
      <c r="B47" s="362"/>
      <c r="C47" s="362"/>
      <c r="D47" s="362"/>
      <c r="E47" s="362"/>
      <c r="F47" s="362"/>
      <c r="G47" s="362"/>
      <c r="H47" s="362"/>
      <c r="I47" s="362"/>
      <c r="J47" s="405"/>
      <c r="K47" s="362"/>
      <c r="L47" s="362"/>
      <c r="M47" s="362"/>
      <c r="N47" s="362"/>
      <c r="O47" s="362"/>
      <c r="P47" s="362"/>
      <c r="Q47" s="362"/>
      <c r="R47" s="362"/>
      <c r="S47" s="362"/>
      <c r="T47" s="362"/>
      <c r="U47" s="362"/>
      <c r="V47" s="362"/>
      <c r="W47" s="362"/>
      <c r="X47" s="362"/>
      <c r="Y47" s="362"/>
      <c r="Z47" s="362"/>
      <c r="AA47" s="362"/>
      <c r="AB47" s="362"/>
      <c r="AC47" s="362"/>
      <c r="AD47" s="362"/>
      <c r="AE47" s="362"/>
      <c r="AF47" s="362"/>
      <c r="AG47" s="362"/>
      <c r="AH47" s="362"/>
      <c r="AI47" s="362"/>
      <c r="AJ47" s="362"/>
      <c r="AK47" s="362"/>
      <c r="AL47" s="362"/>
      <c r="AM47" s="362"/>
      <c r="AN47" s="362"/>
      <c r="AO47" s="362"/>
      <c r="AP47" s="362"/>
      <c r="AQ47" s="362"/>
      <c r="AR47" s="362"/>
      <c r="AS47" s="362"/>
      <c r="AT47" s="362"/>
    </row>
    <row r="48" spans="2:46" ht="14.4" x14ac:dyDescent="0.3">
      <c r="B48" s="365" t="s">
        <v>90</v>
      </c>
      <c r="C48" s="362"/>
      <c r="D48" s="362"/>
      <c r="E48" s="362"/>
      <c r="F48" s="362"/>
      <c r="G48" s="362"/>
      <c r="H48" s="362"/>
      <c r="I48" s="362"/>
      <c r="J48" s="362"/>
      <c r="K48" s="362"/>
      <c r="L48" s="362"/>
      <c r="M48" s="362"/>
      <c r="N48" s="362"/>
      <c r="O48" s="362"/>
      <c r="P48" s="362"/>
      <c r="Q48" s="362"/>
      <c r="R48" s="362"/>
      <c r="S48" s="362"/>
      <c r="T48" s="362"/>
      <c r="U48" s="362"/>
      <c r="V48" s="362"/>
      <c r="W48" s="362"/>
      <c r="X48" s="362"/>
      <c r="Y48" s="362"/>
      <c r="Z48" s="362"/>
      <c r="AA48" s="362"/>
      <c r="AB48" s="362"/>
      <c r="AC48" s="362"/>
      <c r="AD48" s="362"/>
      <c r="AE48" s="362"/>
      <c r="AF48" s="362"/>
      <c r="AG48" s="362"/>
      <c r="AH48" s="362"/>
      <c r="AI48" s="362"/>
      <c r="AJ48" s="362"/>
      <c r="AK48" s="362"/>
      <c r="AL48" s="362"/>
      <c r="AM48" s="362"/>
      <c r="AN48" s="362"/>
      <c r="AO48" s="362"/>
      <c r="AP48" s="362"/>
      <c r="AQ48" s="362"/>
      <c r="AR48" s="362"/>
      <c r="AS48" s="362"/>
      <c r="AT48" s="362"/>
    </row>
    <row r="49" spans="2:46" ht="14.4" x14ac:dyDescent="0.3">
      <c r="B49" s="536" t="s">
        <v>222</v>
      </c>
      <c r="C49" s="536"/>
      <c r="D49" s="536"/>
      <c r="E49" s="536"/>
      <c r="F49" s="536"/>
      <c r="G49" s="362"/>
      <c r="H49" s="362"/>
      <c r="I49" s="362"/>
      <c r="J49" s="362"/>
      <c r="K49" s="362"/>
      <c r="L49" s="362"/>
      <c r="M49" s="362"/>
      <c r="N49" s="362"/>
      <c r="O49" s="362"/>
      <c r="P49" s="362"/>
      <c r="Q49" s="362"/>
      <c r="R49" s="362"/>
      <c r="S49" s="362"/>
      <c r="T49" s="362"/>
      <c r="U49" s="362"/>
      <c r="V49" s="362"/>
      <c r="W49" s="362"/>
      <c r="X49" s="362"/>
      <c r="Y49" s="362"/>
      <c r="Z49" s="362"/>
      <c r="AA49" s="362"/>
      <c r="AB49" s="362"/>
      <c r="AC49" s="362"/>
      <c r="AD49" s="362"/>
      <c r="AE49" s="362"/>
      <c r="AF49" s="362"/>
      <c r="AG49" s="362"/>
      <c r="AH49" s="362"/>
      <c r="AI49" s="362"/>
      <c r="AJ49" s="362"/>
      <c r="AK49" s="362"/>
      <c r="AL49" s="362"/>
      <c r="AM49" s="362"/>
      <c r="AN49" s="362"/>
      <c r="AO49" s="362"/>
      <c r="AP49" s="362"/>
      <c r="AQ49" s="362"/>
      <c r="AR49" s="362"/>
      <c r="AS49" s="362"/>
      <c r="AT49" s="362"/>
    </row>
    <row r="50" spans="2:46" ht="14.4" x14ac:dyDescent="0.3">
      <c r="B50" s="536" t="s">
        <v>0</v>
      </c>
      <c r="C50" s="536"/>
      <c r="D50" s="536"/>
      <c r="E50" s="536"/>
      <c r="F50" s="536"/>
      <c r="G50" s="362"/>
      <c r="H50" s="362"/>
      <c r="I50" s="362"/>
      <c r="J50" s="362"/>
      <c r="K50" s="362"/>
      <c r="L50" s="362"/>
      <c r="M50" s="362"/>
      <c r="N50" s="362"/>
      <c r="O50" s="362"/>
      <c r="P50" s="362"/>
      <c r="Q50" s="362"/>
      <c r="R50" s="362"/>
      <c r="S50" s="362"/>
      <c r="T50" s="362"/>
      <c r="U50" s="362"/>
      <c r="V50" s="362"/>
      <c r="W50" s="362"/>
      <c r="X50" s="362"/>
      <c r="Y50" s="362"/>
      <c r="Z50" s="362"/>
      <c r="AA50" s="362"/>
      <c r="AB50" s="362"/>
      <c r="AC50" s="362"/>
      <c r="AD50" s="362"/>
      <c r="AE50" s="362"/>
      <c r="AF50" s="362"/>
      <c r="AG50" s="362"/>
      <c r="AH50" s="362"/>
      <c r="AI50" s="362"/>
      <c r="AJ50" s="362"/>
      <c r="AK50" s="362"/>
      <c r="AL50" s="362"/>
      <c r="AM50" s="362"/>
      <c r="AN50" s="362"/>
      <c r="AO50" s="362"/>
      <c r="AP50" s="362"/>
      <c r="AQ50" s="362"/>
      <c r="AR50" s="362"/>
      <c r="AS50" s="362"/>
      <c r="AT50" s="362"/>
    </row>
    <row r="51" spans="2:46" ht="14.4" x14ac:dyDescent="0.3">
      <c r="B51" s="536" t="s">
        <v>223</v>
      </c>
      <c r="C51" s="536"/>
      <c r="D51" s="536"/>
      <c r="E51" s="536"/>
      <c r="F51" s="536"/>
      <c r="G51" s="362"/>
      <c r="H51" s="362"/>
      <c r="I51" s="362"/>
      <c r="J51" s="362"/>
      <c r="K51" s="362"/>
      <c r="L51" s="362"/>
      <c r="M51" s="362"/>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2"/>
      <c r="AN51" s="362"/>
      <c r="AO51" s="362"/>
      <c r="AP51" s="362"/>
      <c r="AQ51" s="362"/>
      <c r="AR51" s="362"/>
      <c r="AS51" s="362"/>
      <c r="AT51" s="362"/>
    </row>
    <row r="52" spans="2:46" ht="14.4" x14ac:dyDescent="0.3">
      <c r="B52" s="466" t="s">
        <v>19</v>
      </c>
      <c r="C52" s="466"/>
      <c r="D52" s="466"/>
      <c r="E52" s="25"/>
      <c r="F52" s="25">
        <v>87100</v>
      </c>
      <c r="G52" s="362"/>
      <c r="H52" s="362"/>
      <c r="I52" s="362"/>
      <c r="J52" s="362"/>
      <c r="K52" s="362"/>
      <c r="L52" s="362"/>
      <c r="M52" s="362"/>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2"/>
      <c r="AN52" s="362"/>
      <c r="AO52" s="362"/>
      <c r="AP52" s="362"/>
      <c r="AQ52" s="362"/>
      <c r="AR52" s="362"/>
      <c r="AS52" s="362"/>
      <c r="AT52" s="362"/>
    </row>
    <row r="53" spans="2:46" ht="14.4" x14ac:dyDescent="0.3">
      <c r="B53" s="467" t="s">
        <v>503</v>
      </c>
      <c r="C53" s="466"/>
      <c r="D53" s="466"/>
      <c r="E53" s="33"/>
      <c r="F53" s="34">
        <f>H27</f>
        <v>51500</v>
      </c>
      <c r="G53" s="362"/>
      <c r="H53" s="362"/>
      <c r="I53" s="362"/>
      <c r="J53" s="362"/>
      <c r="K53" s="362"/>
      <c r="L53" s="362"/>
      <c r="M53" s="362"/>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2"/>
      <c r="AN53" s="362"/>
      <c r="AO53" s="362"/>
      <c r="AP53" s="362"/>
      <c r="AQ53" s="362"/>
      <c r="AR53" s="362"/>
      <c r="AS53" s="362"/>
      <c r="AT53" s="362"/>
    </row>
    <row r="54" spans="2:46" ht="14.4" x14ac:dyDescent="0.3">
      <c r="B54" s="334" t="s">
        <v>24</v>
      </c>
      <c r="C54" s="334"/>
      <c r="D54" s="334"/>
      <c r="E54" s="139"/>
      <c r="F54" s="139">
        <f>F52-F53</f>
        <v>35600</v>
      </c>
      <c r="G54" s="362"/>
      <c r="H54" s="362"/>
      <c r="I54" s="362"/>
      <c r="J54" s="362"/>
      <c r="K54" s="362"/>
      <c r="L54" s="362"/>
      <c r="M54" s="362"/>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2"/>
      <c r="AN54" s="362"/>
      <c r="AO54" s="362"/>
      <c r="AP54" s="362"/>
      <c r="AQ54" s="362"/>
      <c r="AR54" s="362"/>
      <c r="AS54" s="362"/>
      <c r="AT54" s="362"/>
    </row>
    <row r="55" spans="2:46" ht="14.4" x14ac:dyDescent="0.3">
      <c r="B55" s="335" t="s">
        <v>566</v>
      </c>
      <c r="C55" s="334"/>
      <c r="D55" s="334"/>
      <c r="E55" s="33"/>
      <c r="F55" s="34">
        <v>16250</v>
      </c>
      <c r="G55" s="362"/>
      <c r="H55" s="362"/>
      <c r="I55" s="362"/>
      <c r="J55" s="362"/>
      <c r="K55" s="362"/>
      <c r="L55" s="362"/>
      <c r="M55" s="362"/>
      <c r="N55" s="362"/>
      <c r="O55" s="362"/>
      <c r="P55" s="362"/>
      <c r="Q55" s="362"/>
      <c r="R55" s="362"/>
      <c r="S55" s="362"/>
      <c r="T55" s="362"/>
      <c r="U55" s="362"/>
      <c r="V55" s="362"/>
      <c r="W55" s="362"/>
      <c r="X55" s="362"/>
      <c r="Y55" s="362"/>
      <c r="Z55" s="362"/>
      <c r="AA55" s="362"/>
      <c r="AB55" s="362"/>
      <c r="AC55" s="362"/>
      <c r="AD55" s="362"/>
      <c r="AE55" s="362"/>
      <c r="AF55" s="362"/>
      <c r="AG55" s="362"/>
      <c r="AH55" s="362"/>
      <c r="AI55" s="362"/>
      <c r="AJ55" s="362"/>
      <c r="AK55" s="362"/>
      <c r="AL55" s="362"/>
      <c r="AM55" s="362"/>
      <c r="AN55" s="362"/>
      <c r="AO55" s="362"/>
      <c r="AP55" s="362"/>
      <c r="AQ55" s="362"/>
      <c r="AR55" s="362"/>
      <c r="AS55" s="362"/>
      <c r="AT55" s="362"/>
    </row>
    <row r="56" spans="2:46" ht="15" thickBot="1" x14ac:dyDescent="0.35">
      <c r="B56" s="334" t="s">
        <v>39</v>
      </c>
      <c r="C56" s="334"/>
      <c r="D56" s="334"/>
      <c r="E56" s="139"/>
      <c r="F56" s="239">
        <f>F54-F55</f>
        <v>19350</v>
      </c>
      <c r="G56" s="362"/>
      <c r="H56" s="362"/>
      <c r="I56" s="362"/>
      <c r="J56" s="362"/>
      <c r="K56" s="362"/>
      <c r="L56" s="362"/>
      <c r="M56" s="362"/>
      <c r="N56" s="362"/>
      <c r="O56" s="362"/>
      <c r="P56" s="362"/>
      <c r="Q56" s="362"/>
      <c r="R56" s="362"/>
      <c r="S56" s="362"/>
      <c r="T56" s="362"/>
      <c r="U56" s="362"/>
      <c r="V56" s="362"/>
      <c r="W56" s="362"/>
      <c r="X56" s="362"/>
      <c r="Y56" s="362"/>
      <c r="Z56" s="362"/>
      <c r="AA56" s="362"/>
      <c r="AB56" s="362"/>
      <c r="AC56" s="362"/>
      <c r="AD56" s="362"/>
      <c r="AE56" s="362"/>
      <c r="AF56" s="362"/>
      <c r="AG56" s="362"/>
      <c r="AH56" s="362"/>
      <c r="AI56" s="362"/>
      <c r="AJ56" s="362"/>
      <c r="AK56" s="362"/>
      <c r="AL56" s="362"/>
      <c r="AM56" s="362"/>
      <c r="AN56" s="362"/>
      <c r="AO56" s="362"/>
      <c r="AP56" s="362"/>
      <c r="AQ56" s="362"/>
      <c r="AR56" s="362"/>
      <c r="AS56" s="362"/>
      <c r="AT56" s="362"/>
    </row>
    <row r="57" spans="2:46" ht="6" customHeight="1" thickTop="1" x14ac:dyDescent="0.3">
      <c r="B57" s="235"/>
      <c r="C57" s="235"/>
      <c r="D57" s="235"/>
      <c r="E57" s="38"/>
      <c r="F57" s="362"/>
      <c r="G57" s="362"/>
      <c r="H57" s="362"/>
      <c r="I57" s="362"/>
      <c r="J57" s="362"/>
      <c r="K57" s="362"/>
      <c r="L57" s="362"/>
      <c r="M57" s="362"/>
      <c r="N57" s="362"/>
      <c r="O57" s="362"/>
      <c r="P57" s="362"/>
      <c r="Q57" s="362"/>
      <c r="R57" s="362"/>
      <c r="S57" s="362"/>
      <c r="T57" s="362"/>
      <c r="U57" s="362"/>
      <c r="V57" s="362"/>
      <c r="W57" s="362"/>
      <c r="X57" s="362"/>
      <c r="Y57" s="362"/>
      <c r="Z57" s="362"/>
      <c r="AA57" s="362"/>
      <c r="AB57" s="362"/>
      <c r="AC57" s="362"/>
      <c r="AD57" s="362"/>
      <c r="AE57" s="362"/>
      <c r="AF57" s="362"/>
      <c r="AG57" s="362"/>
      <c r="AH57" s="362"/>
      <c r="AI57" s="362"/>
      <c r="AJ57" s="362"/>
      <c r="AK57" s="362"/>
      <c r="AL57" s="362"/>
      <c r="AM57" s="362"/>
      <c r="AN57" s="362"/>
      <c r="AO57" s="362"/>
      <c r="AP57" s="362"/>
      <c r="AQ57" s="362"/>
      <c r="AR57" s="362"/>
      <c r="AS57" s="362"/>
      <c r="AT57" s="362"/>
    </row>
    <row r="58" spans="2:46" ht="14.4" x14ac:dyDescent="0.3">
      <c r="B58" s="518" t="s">
        <v>16</v>
      </c>
      <c r="C58" s="518"/>
      <c r="D58" s="518"/>
      <c r="E58" s="518"/>
      <c r="F58" s="518"/>
      <c r="G58" s="362"/>
      <c r="H58" s="362"/>
      <c r="I58" s="362"/>
      <c r="J58" s="362"/>
      <c r="K58" s="362"/>
      <c r="L58" s="362"/>
      <c r="M58" s="362"/>
      <c r="N58" s="362"/>
      <c r="O58" s="362"/>
      <c r="P58" s="362"/>
      <c r="Q58" s="362"/>
      <c r="R58" s="362"/>
      <c r="S58" s="362"/>
      <c r="T58" s="362"/>
      <c r="U58" s="362"/>
      <c r="V58" s="362"/>
      <c r="W58" s="362"/>
      <c r="X58" s="362"/>
      <c r="Y58" s="362"/>
      <c r="Z58" s="362"/>
      <c r="AA58" s="362"/>
      <c r="AB58" s="362"/>
      <c r="AC58" s="362"/>
      <c r="AD58" s="362"/>
      <c r="AE58" s="362"/>
      <c r="AF58" s="362"/>
      <c r="AG58" s="362"/>
      <c r="AH58" s="362"/>
      <c r="AI58" s="362"/>
      <c r="AJ58" s="362"/>
      <c r="AK58" s="362"/>
      <c r="AL58" s="362"/>
      <c r="AM58" s="362"/>
      <c r="AN58" s="362"/>
      <c r="AO58" s="362"/>
      <c r="AP58" s="362"/>
      <c r="AQ58" s="362"/>
      <c r="AR58" s="362"/>
      <c r="AS58" s="362"/>
      <c r="AT58" s="362"/>
    </row>
    <row r="59" spans="2:46" ht="14.4" x14ac:dyDescent="0.3">
      <c r="B59" s="334" t="s">
        <v>20</v>
      </c>
      <c r="C59" s="334"/>
      <c r="D59" s="334"/>
      <c r="E59" s="33"/>
      <c r="F59" s="406"/>
      <c r="G59" s="362"/>
      <c r="H59" s="362"/>
      <c r="I59" s="362"/>
      <c r="J59" s="362"/>
      <c r="K59" s="362"/>
      <c r="L59" s="362"/>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c r="AL59" s="362"/>
      <c r="AM59" s="362"/>
      <c r="AN59" s="362"/>
      <c r="AO59" s="362"/>
      <c r="AP59" s="362"/>
      <c r="AQ59" s="362"/>
      <c r="AR59" s="362"/>
      <c r="AS59" s="362"/>
      <c r="AT59" s="362"/>
    </row>
    <row r="60" spans="2:46" ht="14.4" x14ac:dyDescent="0.3">
      <c r="B60" s="467" t="s">
        <v>21</v>
      </c>
      <c r="C60" s="467"/>
      <c r="D60" s="467"/>
      <c r="E60" s="25"/>
      <c r="F60" s="25">
        <f>K12</f>
        <v>20000</v>
      </c>
      <c r="G60" s="362"/>
      <c r="H60" s="362"/>
      <c r="I60" s="362"/>
      <c r="J60" s="362"/>
      <c r="K60" s="362"/>
      <c r="L60" s="362"/>
      <c r="M60" s="362"/>
      <c r="N60" s="362"/>
      <c r="O60" s="362"/>
      <c r="P60" s="362"/>
      <c r="Q60" s="362"/>
      <c r="R60" s="362"/>
      <c r="S60" s="362"/>
      <c r="T60" s="362"/>
      <c r="U60" s="362"/>
      <c r="V60" s="362"/>
      <c r="W60" s="362"/>
      <c r="X60" s="362"/>
      <c r="Y60" s="362"/>
      <c r="Z60" s="362"/>
      <c r="AA60" s="362"/>
      <c r="AB60" s="362"/>
      <c r="AC60" s="362"/>
      <c r="AD60" s="362"/>
      <c r="AE60" s="362"/>
      <c r="AF60" s="362"/>
      <c r="AG60" s="362"/>
      <c r="AH60" s="362"/>
      <c r="AI60" s="362"/>
      <c r="AJ60" s="362"/>
      <c r="AK60" s="362"/>
      <c r="AL60" s="362"/>
      <c r="AM60" s="362"/>
      <c r="AN60" s="362"/>
      <c r="AO60" s="362"/>
      <c r="AP60" s="362"/>
      <c r="AQ60" s="362"/>
      <c r="AR60" s="362"/>
      <c r="AS60" s="362"/>
      <c r="AT60" s="362"/>
    </row>
    <row r="61" spans="2:46" ht="14.4" x14ac:dyDescent="0.3">
      <c r="B61" s="335" t="s">
        <v>22</v>
      </c>
      <c r="C61" s="14"/>
      <c r="D61" s="14"/>
      <c r="E61" s="33"/>
      <c r="F61" s="34">
        <f>E27</f>
        <v>59000</v>
      </c>
      <c r="G61" s="362"/>
      <c r="H61" s="362"/>
      <c r="I61" s="362"/>
      <c r="J61" s="362"/>
      <c r="K61" s="362"/>
      <c r="L61" s="362"/>
      <c r="M61" s="362"/>
      <c r="N61" s="362"/>
      <c r="O61" s="362"/>
      <c r="P61" s="362"/>
      <c r="Q61" s="362"/>
      <c r="R61" s="362"/>
      <c r="S61" s="362"/>
      <c r="T61" s="362"/>
      <c r="U61" s="362"/>
      <c r="V61" s="362"/>
      <c r="W61" s="362"/>
      <c r="X61" s="362"/>
      <c r="Y61" s="362"/>
      <c r="Z61" s="362"/>
      <c r="AA61" s="362"/>
      <c r="AB61" s="362"/>
      <c r="AC61" s="362"/>
      <c r="AD61" s="362"/>
      <c r="AE61" s="362"/>
      <c r="AF61" s="362"/>
      <c r="AG61" s="362"/>
      <c r="AH61" s="362"/>
      <c r="AI61" s="362"/>
      <c r="AJ61" s="362"/>
      <c r="AK61" s="362"/>
      <c r="AL61" s="362"/>
      <c r="AM61" s="362"/>
      <c r="AN61" s="362"/>
      <c r="AO61" s="362"/>
      <c r="AP61" s="362"/>
      <c r="AQ61" s="362"/>
      <c r="AR61" s="362"/>
      <c r="AS61" s="362"/>
      <c r="AT61" s="362"/>
    </row>
    <row r="62" spans="2:46" ht="14.4" x14ac:dyDescent="0.3">
      <c r="B62" s="335" t="s">
        <v>23</v>
      </c>
      <c r="C62" s="14"/>
      <c r="D62" s="14"/>
      <c r="E62" s="25"/>
      <c r="F62" s="25">
        <f>F60+F61</f>
        <v>79000</v>
      </c>
      <c r="G62" s="362"/>
      <c r="H62" s="362"/>
      <c r="I62" s="362"/>
      <c r="J62" s="362"/>
      <c r="K62" s="362"/>
      <c r="L62" s="362"/>
      <c r="M62" s="362"/>
      <c r="N62" s="362"/>
      <c r="O62" s="362"/>
      <c r="P62" s="362"/>
      <c r="Q62" s="362"/>
      <c r="R62" s="362"/>
      <c r="S62" s="362"/>
      <c r="T62" s="362"/>
      <c r="U62" s="362"/>
      <c r="V62" s="362"/>
      <c r="W62" s="362"/>
      <c r="X62" s="362"/>
      <c r="Y62" s="362"/>
      <c r="Z62" s="362"/>
      <c r="AA62" s="362"/>
      <c r="AB62" s="362"/>
      <c r="AC62" s="362"/>
      <c r="AD62" s="362"/>
      <c r="AE62" s="362"/>
      <c r="AF62" s="362"/>
      <c r="AG62" s="362"/>
      <c r="AH62" s="362"/>
      <c r="AI62" s="362"/>
      <c r="AJ62" s="362"/>
      <c r="AK62" s="362"/>
      <c r="AL62" s="362"/>
      <c r="AM62" s="362"/>
      <c r="AN62" s="362"/>
      <c r="AO62" s="362"/>
      <c r="AP62" s="362"/>
      <c r="AQ62" s="362"/>
      <c r="AR62" s="362"/>
      <c r="AS62" s="362"/>
      <c r="AT62" s="362"/>
    </row>
    <row r="63" spans="2:46" ht="14.4" x14ac:dyDescent="0.3">
      <c r="B63" s="335" t="s">
        <v>26</v>
      </c>
      <c r="C63" s="14"/>
      <c r="D63" s="14"/>
      <c r="E63" s="33"/>
      <c r="F63" s="34">
        <f>K26</f>
        <v>27500</v>
      </c>
      <c r="G63" s="362"/>
      <c r="H63" s="362"/>
      <c r="I63" s="362"/>
      <c r="J63" s="362"/>
      <c r="K63" s="362"/>
      <c r="L63" s="362"/>
      <c r="M63" s="362"/>
      <c r="N63" s="362"/>
      <c r="O63" s="362"/>
      <c r="P63" s="362"/>
      <c r="Q63" s="362"/>
      <c r="R63" s="362"/>
      <c r="S63" s="362"/>
      <c r="T63" s="362"/>
      <c r="U63" s="362"/>
      <c r="V63" s="362"/>
      <c r="W63" s="362"/>
      <c r="X63" s="362"/>
      <c r="Y63" s="362"/>
      <c r="Z63" s="362"/>
      <c r="AA63" s="362"/>
      <c r="AB63" s="362"/>
      <c r="AC63" s="362"/>
      <c r="AD63" s="362"/>
      <c r="AE63" s="362"/>
      <c r="AF63" s="362"/>
      <c r="AG63" s="362"/>
      <c r="AH63" s="362"/>
      <c r="AI63" s="362"/>
      <c r="AJ63" s="362"/>
      <c r="AK63" s="362"/>
      <c r="AL63" s="362"/>
      <c r="AM63" s="362"/>
      <c r="AN63" s="362"/>
      <c r="AO63" s="362"/>
      <c r="AP63" s="362"/>
      <c r="AQ63" s="362"/>
      <c r="AR63" s="362"/>
      <c r="AS63" s="362"/>
      <c r="AT63" s="362"/>
    </row>
    <row r="64" spans="2:46" ht="15" thickBot="1" x14ac:dyDescent="0.35">
      <c r="B64" s="335" t="s">
        <v>20</v>
      </c>
      <c r="C64" s="14"/>
      <c r="D64" s="14"/>
      <c r="E64" s="25"/>
      <c r="F64" s="35">
        <f>F62-F63</f>
        <v>51500</v>
      </c>
      <c r="G64" s="362"/>
      <c r="H64" s="362"/>
      <c r="I64" s="362"/>
      <c r="J64" s="362"/>
      <c r="K64" s="362"/>
      <c r="L64" s="362"/>
      <c r="M64" s="362"/>
      <c r="N64" s="362"/>
      <c r="O64" s="362"/>
      <c r="P64" s="362"/>
      <c r="Q64" s="362"/>
      <c r="R64" s="362"/>
      <c r="S64" s="362"/>
      <c r="T64" s="362"/>
      <c r="U64" s="362"/>
      <c r="V64" s="362"/>
      <c r="W64" s="362"/>
      <c r="X64" s="362"/>
      <c r="Y64" s="362"/>
      <c r="Z64" s="362"/>
      <c r="AA64" s="362"/>
      <c r="AB64" s="362"/>
      <c r="AC64" s="362"/>
      <c r="AD64" s="362"/>
      <c r="AE64" s="362"/>
      <c r="AF64" s="362"/>
      <c r="AG64" s="362"/>
      <c r="AH64" s="362"/>
      <c r="AI64" s="362"/>
      <c r="AJ64" s="362"/>
      <c r="AK64" s="362"/>
      <c r="AL64" s="362"/>
      <c r="AM64" s="362"/>
      <c r="AN64" s="362"/>
      <c r="AO64" s="362"/>
      <c r="AP64" s="362"/>
      <c r="AQ64" s="362"/>
      <c r="AR64" s="362"/>
      <c r="AS64" s="362"/>
      <c r="AT64" s="362"/>
    </row>
    <row r="65" spans="2:46" ht="15" thickTop="1" x14ac:dyDescent="0.3">
      <c r="B65" s="362"/>
      <c r="C65" s="362"/>
      <c r="D65" s="362"/>
      <c r="E65" s="362"/>
      <c r="F65" s="362"/>
      <c r="G65" s="362"/>
      <c r="H65" s="362"/>
      <c r="I65" s="362"/>
      <c r="J65" s="362"/>
      <c r="K65" s="362"/>
      <c r="L65" s="362"/>
      <c r="M65" s="362"/>
      <c r="N65" s="362"/>
      <c r="O65" s="362"/>
      <c r="P65" s="362"/>
      <c r="Q65" s="362"/>
      <c r="R65" s="362"/>
      <c r="S65" s="362"/>
      <c r="T65" s="362"/>
      <c r="U65" s="362"/>
      <c r="V65" s="362"/>
      <c r="W65" s="362"/>
      <c r="X65" s="362"/>
      <c r="Y65" s="362"/>
      <c r="Z65" s="362"/>
      <c r="AA65" s="362"/>
      <c r="AB65" s="362"/>
      <c r="AC65" s="362"/>
      <c r="AD65" s="362"/>
      <c r="AE65" s="362"/>
      <c r="AF65" s="362"/>
      <c r="AG65" s="362"/>
      <c r="AH65" s="362"/>
      <c r="AI65" s="362"/>
      <c r="AJ65" s="362"/>
      <c r="AK65" s="362"/>
      <c r="AL65" s="362"/>
      <c r="AM65" s="362"/>
      <c r="AN65" s="362"/>
      <c r="AO65" s="362"/>
      <c r="AP65" s="362"/>
      <c r="AQ65" s="362"/>
      <c r="AR65" s="362"/>
      <c r="AS65" s="362"/>
      <c r="AT65" s="362"/>
    </row>
    <row r="66" spans="2:46" ht="14.4" x14ac:dyDescent="0.3">
      <c r="B66" s="362"/>
      <c r="C66" s="362"/>
      <c r="D66" s="362"/>
      <c r="E66" s="362"/>
      <c r="F66" s="362"/>
      <c r="G66" s="362"/>
      <c r="H66" s="362"/>
      <c r="I66" s="362"/>
      <c r="J66" s="362"/>
      <c r="K66" s="362"/>
      <c r="L66" s="362"/>
      <c r="M66" s="362"/>
      <c r="N66" s="362"/>
      <c r="O66" s="362"/>
      <c r="P66" s="362"/>
      <c r="Q66" s="362"/>
      <c r="R66" s="362"/>
      <c r="S66" s="362"/>
      <c r="T66" s="362"/>
      <c r="U66" s="362"/>
      <c r="V66" s="362"/>
      <c r="W66" s="362"/>
      <c r="X66" s="362"/>
      <c r="Y66" s="362"/>
      <c r="Z66" s="362"/>
      <c r="AA66" s="362"/>
      <c r="AB66" s="362"/>
      <c r="AC66" s="362"/>
      <c r="AD66" s="362"/>
      <c r="AE66" s="362"/>
      <c r="AF66" s="362"/>
      <c r="AG66" s="362"/>
      <c r="AH66" s="362"/>
      <c r="AI66" s="362"/>
      <c r="AJ66" s="362"/>
      <c r="AK66" s="362"/>
      <c r="AL66" s="362"/>
      <c r="AM66" s="362"/>
      <c r="AN66" s="362"/>
      <c r="AO66" s="362"/>
      <c r="AP66" s="362"/>
      <c r="AQ66" s="362"/>
      <c r="AR66" s="362"/>
      <c r="AS66" s="362"/>
      <c r="AT66" s="362"/>
    </row>
    <row r="67" spans="2:46" ht="14.4" x14ac:dyDescent="0.3">
      <c r="B67" s="362"/>
      <c r="C67" s="362"/>
      <c r="D67" s="362"/>
      <c r="E67" s="362"/>
      <c r="F67" s="362"/>
      <c r="G67" s="362"/>
      <c r="H67" s="362"/>
      <c r="I67" s="362"/>
      <c r="J67" s="362"/>
      <c r="K67" s="362"/>
      <c r="L67" s="362"/>
      <c r="M67" s="362"/>
      <c r="N67" s="362"/>
      <c r="O67" s="362"/>
      <c r="P67" s="362"/>
      <c r="Q67" s="362"/>
      <c r="R67" s="362"/>
      <c r="S67" s="362"/>
      <c r="T67" s="362"/>
      <c r="U67" s="362"/>
      <c r="V67" s="362"/>
      <c r="W67" s="362"/>
      <c r="X67" s="362"/>
      <c r="Y67" s="362"/>
      <c r="Z67" s="362"/>
      <c r="AA67" s="362"/>
      <c r="AB67" s="362"/>
      <c r="AC67" s="362"/>
      <c r="AD67" s="362"/>
      <c r="AE67" s="362"/>
      <c r="AF67" s="362"/>
      <c r="AG67" s="362"/>
      <c r="AH67" s="362"/>
      <c r="AI67" s="362"/>
      <c r="AJ67" s="362"/>
      <c r="AK67" s="362"/>
      <c r="AL67" s="362"/>
      <c r="AM67" s="362"/>
      <c r="AN67" s="362"/>
      <c r="AO67" s="362"/>
      <c r="AP67" s="362"/>
      <c r="AQ67" s="362"/>
      <c r="AR67" s="362"/>
      <c r="AS67" s="362"/>
      <c r="AT67" s="362"/>
    </row>
    <row r="68" spans="2:46" ht="14.4" x14ac:dyDescent="0.3">
      <c r="B68" s="362"/>
      <c r="C68" s="362"/>
      <c r="D68" s="362"/>
      <c r="E68" s="362"/>
      <c r="F68" s="362"/>
      <c r="G68" s="362"/>
      <c r="H68" s="362"/>
      <c r="I68" s="362"/>
      <c r="J68" s="362"/>
      <c r="K68" s="362"/>
      <c r="L68" s="362"/>
      <c r="M68" s="362"/>
      <c r="N68" s="362"/>
      <c r="O68" s="362"/>
      <c r="P68" s="362"/>
      <c r="Q68" s="362"/>
      <c r="R68" s="362"/>
      <c r="S68" s="362"/>
      <c r="T68" s="362"/>
      <c r="U68" s="362"/>
      <c r="V68" s="362"/>
      <c r="W68" s="362"/>
      <c r="X68" s="362"/>
      <c r="Y68" s="362"/>
      <c r="Z68" s="362"/>
      <c r="AA68" s="362"/>
      <c r="AB68" s="362"/>
      <c r="AC68" s="362"/>
      <c r="AD68" s="362"/>
      <c r="AE68" s="362"/>
      <c r="AF68" s="362"/>
      <c r="AG68" s="362"/>
      <c r="AH68" s="362"/>
      <c r="AI68" s="362"/>
      <c r="AJ68" s="362"/>
      <c r="AK68" s="362"/>
      <c r="AL68" s="362"/>
      <c r="AM68" s="362"/>
      <c r="AN68" s="362"/>
      <c r="AO68" s="362"/>
      <c r="AP68" s="362"/>
      <c r="AQ68" s="362"/>
      <c r="AR68" s="362"/>
      <c r="AS68" s="362"/>
      <c r="AT68" s="362"/>
    </row>
    <row r="69" spans="2:46" ht="14.4" x14ac:dyDescent="0.3">
      <c r="B69" s="362"/>
      <c r="C69" s="362"/>
      <c r="D69" s="362"/>
      <c r="E69" s="362"/>
      <c r="F69" s="362"/>
      <c r="G69" s="362"/>
      <c r="H69" s="362"/>
      <c r="I69" s="362"/>
      <c r="J69" s="362"/>
      <c r="K69" s="362"/>
      <c r="L69" s="362"/>
      <c r="M69" s="362"/>
      <c r="N69" s="362"/>
      <c r="O69" s="362"/>
      <c r="P69" s="362"/>
      <c r="Q69" s="362"/>
      <c r="R69" s="362"/>
      <c r="S69" s="362"/>
      <c r="T69" s="362"/>
      <c r="U69" s="362"/>
      <c r="V69" s="362"/>
      <c r="W69" s="362"/>
      <c r="X69" s="362"/>
      <c r="Y69" s="362"/>
      <c r="Z69" s="362"/>
      <c r="AA69" s="362"/>
      <c r="AB69" s="362"/>
      <c r="AC69" s="362"/>
      <c r="AD69" s="362"/>
      <c r="AE69" s="362"/>
      <c r="AF69" s="362"/>
      <c r="AG69" s="362"/>
      <c r="AH69" s="362"/>
      <c r="AI69" s="362"/>
      <c r="AJ69" s="362"/>
      <c r="AK69" s="362"/>
      <c r="AL69" s="362"/>
      <c r="AM69" s="362"/>
      <c r="AN69" s="362"/>
      <c r="AO69" s="362"/>
      <c r="AP69" s="362"/>
      <c r="AQ69" s="362"/>
      <c r="AR69" s="362"/>
      <c r="AS69" s="362"/>
      <c r="AT69" s="362"/>
    </row>
    <row r="70" spans="2:46" ht="14.4" x14ac:dyDescent="0.3">
      <c r="B70" s="362"/>
      <c r="C70" s="362"/>
      <c r="D70" s="362"/>
      <c r="E70" s="362"/>
      <c r="F70" s="362"/>
      <c r="G70" s="362"/>
      <c r="H70" s="362"/>
      <c r="I70" s="362"/>
      <c r="J70" s="362"/>
      <c r="K70" s="362"/>
      <c r="L70" s="362"/>
      <c r="M70" s="362"/>
      <c r="N70" s="362"/>
      <c r="O70" s="362"/>
      <c r="P70" s="362"/>
      <c r="Q70" s="362"/>
      <c r="R70" s="362"/>
      <c r="S70" s="362"/>
      <c r="T70" s="362"/>
      <c r="U70" s="362"/>
      <c r="V70" s="362"/>
      <c r="W70" s="362"/>
      <c r="X70" s="362"/>
      <c r="Y70" s="362"/>
      <c r="Z70" s="362"/>
      <c r="AA70" s="362"/>
      <c r="AB70" s="362"/>
      <c r="AC70" s="362"/>
      <c r="AD70" s="362"/>
      <c r="AE70" s="362"/>
      <c r="AF70" s="362"/>
      <c r="AG70" s="362"/>
      <c r="AH70" s="362"/>
      <c r="AI70" s="362"/>
      <c r="AJ70" s="362"/>
      <c r="AK70" s="362"/>
      <c r="AL70" s="362"/>
      <c r="AM70" s="362"/>
      <c r="AN70" s="362"/>
      <c r="AO70" s="362"/>
      <c r="AP70" s="362"/>
      <c r="AQ70" s="362"/>
      <c r="AR70" s="362"/>
      <c r="AS70" s="362"/>
      <c r="AT70" s="362"/>
    </row>
    <row r="71" spans="2:46" ht="14.4" x14ac:dyDescent="0.3">
      <c r="B71" s="362"/>
      <c r="C71" s="362"/>
      <c r="D71" s="362"/>
      <c r="E71" s="362"/>
      <c r="F71" s="362"/>
      <c r="G71" s="362"/>
      <c r="H71" s="362"/>
      <c r="I71" s="362"/>
      <c r="J71" s="362"/>
      <c r="K71" s="362"/>
      <c r="L71" s="362"/>
      <c r="M71" s="362"/>
      <c r="N71" s="362"/>
      <c r="O71" s="362"/>
      <c r="P71" s="362"/>
      <c r="Q71" s="362"/>
      <c r="R71" s="362"/>
      <c r="S71" s="362"/>
      <c r="T71" s="362"/>
      <c r="U71" s="362"/>
      <c r="V71" s="362"/>
      <c r="W71" s="362"/>
      <c r="X71" s="362"/>
      <c r="Y71" s="362"/>
      <c r="Z71" s="362"/>
      <c r="AA71" s="362"/>
      <c r="AB71" s="362"/>
      <c r="AC71" s="362"/>
      <c r="AD71" s="362"/>
      <c r="AE71" s="362"/>
      <c r="AF71" s="362"/>
      <c r="AG71" s="362"/>
      <c r="AH71" s="362"/>
      <c r="AI71" s="362"/>
      <c r="AJ71" s="362"/>
      <c r="AK71" s="362"/>
      <c r="AL71" s="362"/>
      <c r="AM71" s="362"/>
      <c r="AN71" s="362"/>
      <c r="AO71" s="362"/>
      <c r="AP71" s="362"/>
      <c r="AQ71" s="362"/>
      <c r="AR71" s="362"/>
      <c r="AS71" s="362"/>
      <c r="AT71" s="362"/>
    </row>
    <row r="72" spans="2:46" ht="14.4" x14ac:dyDescent="0.3">
      <c r="B72" s="362"/>
      <c r="C72" s="362"/>
      <c r="D72" s="362"/>
      <c r="E72" s="362"/>
      <c r="F72" s="362"/>
      <c r="G72" s="362"/>
      <c r="H72" s="362"/>
      <c r="I72" s="362"/>
      <c r="J72" s="362"/>
      <c r="K72" s="362"/>
      <c r="L72" s="362"/>
      <c r="M72" s="362"/>
      <c r="N72" s="362"/>
      <c r="O72" s="362"/>
      <c r="P72" s="362"/>
      <c r="Q72" s="362"/>
      <c r="R72" s="362"/>
      <c r="S72" s="362"/>
      <c r="T72" s="362"/>
      <c r="U72" s="362"/>
      <c r="V72" s="362"/>
      <c r="W72" s="362"/>
      <c r="X72" s="362"/>
      <c r="Y72" s="362"/>
      <c r="Z72" s="362"/>
      <c r="AA72" s="362"/>
      <c r="AB72" s="362"/>
      <c r="AC72" s="362"/>
      <c r="AD72" s="362"/>
      <c r="AE72" s="362"/>
      <c r="AF72" s="362"/>
      <c r="AG72" s="362"/>
      <c r="AH72" s="362"/>
      <c r="AI72" s="362"/>
      <c r="AJ72" s="362"/>
      <c r="AK72" s="362"/>
      <c r="AL72" s="362"/>
      <c r="AM72" s="362"/>
      <c r="AN72" s="362"/>
      <c r="AO72" s="362"/>
      <c r="AP72" s="362"/>
      <c r="AQ72" s="362"/>
      <c r="AR72" s="362"/>
      <c r="AS72" s="362"/>
      <c r="AT72" s="362"/>
    </row>
    <row r="73" spans="2:46" ht="14.4" x14ac:dyDescent="0.3">
      <c r="B73" s="362"/>
      <c r="C73" s="362"/>
      <c r="D73" s="362"/>
      <c r="E73" s="362"/>
      <c r="F73" s="362"/>
      <c r="G73" s="362"/>
      <c r="H73" s="362"/>
      <c r="I73" s="362"/>
      <c r="J73" s="362"/>
      <c r="K73" s="362"/>
      <c r="L73" s="362"/>
      <c r="M73" s="362"/>
      <c r="N73" s="362"/>
      <c r="O73" s="362"/>
      <c r="P73" s="362"/>
      <c r="Q73" s="362"/>
      <c r="R73" s="362"/>
      <c r="S73" s="362"/>
      <c r="T73" s="362"/>
      <c r="U73" s="362"/>
      <c r="V73" s="362"/>
      <c r="W73" s="362"/>
      <c r="X73" s="362"/>
      <c r="Y73" s="362"/>
      <c r="Z73" s="362"/>
      <c r="AA73" s="362"/>
      <c r="AB73" s="362"/>
      <c r="AC73" s="362"/>
      <c r="AD73" s="362"/>
      <c r="AE73" s="362"/>
      <c r="AF73" s="362"/>
      <c r="AG73" s="362"/>
      <c r="AH73" s="362"/>
      <c r="AI73" s="362"/>
      <c r="AJ73" s="362"/>
      <c r="AK73" s="362"/>
      <c r="AL73" s="362"/>
      <c r="AM73" s="362"/>
      <c r="AN73" s="362"/>
      <c r="AO73" s="362"/>
      <c r="AP73" s="362"/>
      <c r="AQ73" s="362"/>
      <c r="AR73" s="362"/>
      <c r="AS73" s="362"/>
      <c r="AT73" s="362"/>
    </row>
    <row r="74" spans="2:46" ht="14.4" x14ac:dyDescent="0.3">
      <c r="B74" s="362"/>
      <c r="C74" s="362"/>
      <c r="D74" s="362"/>
      <c r="E74" s="362"/>
      <c r="F74" s="362"/>
      <c r="G74" s="362"/>
      <c r="H74" s="362"/>
      <c r="I74" s="362"/>
      <c r="J74" s="362"/>
      <c r="K74" s="362"/>
      <c r="L74" s="362"/>
      <c r="M74" s="362"/>
      <c r="N74" s="362"/>
      <c r="O74" s="362"/>
      <c r="P74" s="362"/>
      <c r="Q74" s="362"/>
      <c r="R74" s="362"/>
      <c r="S74" s="362"/>
      <c r="T74" s="362"/>
      <c r="U74" s="362"/>
      <c r="V74" s="362"/>
      <c r="W74" s="362"/>
      <c r="X74" s="362"/>
      <c r="Y74" s="362"/>
      <c r="Z74" s="362"/>
      <c r="AA74" s="362"/>
      <c r="AB74" s="362"/>
      <c r="AC74" s="362"/>
      <c r="AD74" s="362"/>
      <c r="AE74" s="362"/>
      <c r="AF74" s="362"/>
      <c r="AG74" s="362"/>
      <c r="AH74" s="362"/>
      <c r="AI74" s="362"/>
      <c r="AJ74" s="362"/>
      <c r="AK74" s="362"/>
      <c r="AL74" s="362"/>
      <c r="AM74" s="362"/>
      <c r="AN74" s="362"/>
      <c r="AO74" s="362"/>
      <c r="AP74" s="362"/>
      <c r="AQ74" s="362"/>
      <c r="AR74" s="362"/>
      <c r="AS74" s="362"/>
      <c r="AT74" s="362"/>
    </row>
    <row r="75" spans="2:46" ht="14.4" x14ac:dyDescent="0.3">
      <c r="B75" s="362"/>
      <c r="C75" s="362"/>
      <c r="D75" s="362"/>
      <c r="E75" s="362"/>
      <c r="F75" s="362"/>
      <c r="G75" s="362"/>
      <c r="H75" s="362"/>
      <c r="I75" s="362"/>
      <c r="J75" s="362"/>
      <c r="K75" s="362"/>
      <c r="L75" s="362"/>
      <c r="M75" s="362"/>
      <c r="N75" s="362"/>
      <c r="O75" s="362"/>
      <c r="P75" s="362"/>
      <c r="Q75" s="362"/>
      <c r="R75" s="362"/>
      <c r="S75" s="362"/>
      <c r="T75" s="362"/>
      <c r="U75" s="362"/>
      <c r="V75" s="362"/>
      <c r="W75" s="362"/>
      <c r="X75" s="362"/>
      <c r="Y75" s="362"/>
      <c r="Z75" s="362"/>
      <c r="AA75" s="362"/>
      <c r="AB75" s="362"/>
      <c r="AC75" s="362"/>
      <c r="AD75" s="362"/>
      <c r="AE75" s="362"/>
      <c r="AF75" s="362"/>
      <c r="AG75" s="362"/>
      <c r="AH75" s="362"/>
      <c r="AI75" s="362"/>
      <c r="AJ75" s="362"/>
      <c r="AK75" s="362"/>
      <c r="AL75" s="362"/>
      <c r="AM75" s="362"/>
      <c r="AN75" s="362"/>
      <c r="AO75" s="362"/>
      <c r="AP75" s="362"/>
      <c r="AQ75" s="362"/>
      <c r="AR75" s="362"/>
      <c r="AS75" s="362"/>
      <c r="AT75" s="362"/>
    </row>
    <row r="76" spans="2:46" ht="14.4" x14ac:dyDescent="0.3">
      <c r="B76" s="362"/>
      <c r="C76" s="362"/>
      <c r="D76" s="362"/>
      <c r="E76" s="362"/>
      <c r="F76" s="362"/>
      <c r="G76" s="362"/>
      <c r="H76" s="362"/>
      <c r="I76" s="362"/>
      <c r="J76" s="362"/>
      <c r="K76" s="362"/>
      <c r="L76" s="362"/>
      <c r="M76" s="362"/>
      <c r="N76" s="362"/>
      <c r="O76" s="362"/>
      <c r="P76" s="362"/>
      <c r="Q76" s="362"/>
      <c r="R76" s="362"/>
      <c r="S76" s="362"/>
      <c r="T76" s="362"/>
      <c r="U76" s="362"/>
      <c r="V76" s="362"/>
      <c r="W76" s="362"/>
      <c r="X76" s="362"/>
      <c r="Y76" s="362"/>
      <c r="Z76" s="362"/>
      <c r="AA76" s="362"/>
      <c r="AB76" s="362"/>
      <c r="AC76" s="362"/>
      <c r="AD76" s="362"/>
      <c r="AE76" s="362"/>
      <c r="AF76" s="362"/>
      <c r="AG76" s="362"/>
      <c r="AH76" s="362"/>
      <c r="AI76" s="362"/>
      <c r="AJ76" s="362"/>
      <c r="AK76" s="362"/>
      <c r="AL76" s="362"/>
      <c r="AM76" s="362"/>
      <c r="AN76" s="362"/>
      <c r="AO76" s="362"/>
      <c r="AP76" s="362"/>
      <c r="AQ76" s="362"/>
      <c r="AR76" s="362"/>
      <c r="AS76" s="362"/>
      <c r="AT76" s="362"/>
    </row>
    <row r="77" spans="2:46" ht="14.4" x14ac:dyDescent="0.3">
      <c r="B77" s="362"/>
      <c r="C77" s="362"/>
      <c r="D77" s="362"/>
      <c r="E77" s="362"/>
      <c r="F77" s="362"/>
      <c r="G77" s="362"/>
      <c r="H77" s="362"/>
      <c r="I77" s="362"/>
      <c r="J77" s="362"/>
      <c r="K77" s="362"/>
      <c r="L77" s="362"/>
      <c r="M77" s="362"/>
      <c r="N77" s="362"/>
      <c r="O77" s="362"/>
      <c r="P77" s="362"/>
      <c r="Q77" s="362"/>
      <c r="R77" s="362"/>
      <c r="S77" s="362"/>
      <c r="T77" s="362"/>
      <c r="U77" s="362"/>
      <c r="V77" s="362"/>
      <c r="W77" s="362"/>
      <c r="X77" s="362"/>
      <c r="Y77" s="362"/>
      <c r="Z77" s="362"/>
      <c r="AA77" s="362"/>
      <c r="AB77" s="362"/>
      <c r="AC77" s="362"/>
      <c r="AD77" s="362"/>
      <c r="AE77" s="362"/>
      <c r="AF77" s="362"/>
      <c r="AG77" s="362"/>
      <c r="AH77" s="362"/>
      <c r="AI77" s="362"/>
      <c r="AJ77" s="362"/>
      <c r="AK77" s="362"/>
      <c r="AL77" s="362"/>
      <c r="AM77" s="362"/>
      <c r="AN77" s="362"/>
      <c r="AO77" s="362"/>
      <c r="AP77" s="362"/>
      <c r="AQ77" s="362"/>
      <c r="AR77" s="362"/>
      <c r="AS77" s="362"/>
      <c r="AT77" s="362"/>
    </row>
    <row r="78" spans="2:46" ht="14.4" x14ac:dyDescent="0.3">
      <c r="B78" s="362"/>
      <c r="C78" s="362"/>
      <c r="D78" s="362"/>
      <c r="E78" s="362"/>
      <c r="F78" s="362"/>
      <c r="G78" s="362"/>
      <c r="H78" s="362"/>
      <c r="I78" s="362"/>
      <c r="J78" s="362"/>
      <c r="K78" s="362"/>
      <c r="L78" s="362"/>
      <c r="M78" s="362"/>
      <c r="N78" s="362"/>
      <c r="O78" s="362"/>
      <c r="P78" s="362"/>
      <c r="Q78" s="362"/>
      <c r="R78" s="362"/>
      <c r="S78" s="362"/>
      <c r="T78" s="362"/>
      <c r="U78" s="362"/>
      <c r="V78" s="362"/>
      <c r="W78" s="362"/>
      <c r="X78" s="362"/>
      <c r="Y78" s="362"/>
      <c r="Z78" s="362"/>
      <c r="AA78" s="362"/>
      <c r="AB78" s="362"/>
      <c r="AC78" s="362"/>
      <c r="AD78" s="362"/>
      <c r="AE78" s="362"/>
      <c r="AF78" s="362"/>
      <c r="AG78" s="362"/>
      <c r="AH78" s="362"/>
      <c r="AI78" s="362"/>
      <c r="AJ78" s="362"/>
      <c r="AK78" s="362"/>
      <c r="AL78" s="362"/>
      <c r="AM78" s="362"/>
      <c r="AN78" s="362"/>
      <c r="AO78" s="362"/>
      <c r="AP78" s="362"/>
      <c r="AQ78" s="362"/>
      <c r="AR78" s="362"/>
      <c r="AS78" s="362"/>
      <c r="AT78" s="362"/>
    </row>
    <row r="79" spans="2:46" ht="14.4" x14ac:dyDescent="0.3">
      <c r="B79" s="362"/>
      <c r="C79" s="362"/>
      <c r="D79" s="362"/>
      <c r="E79" s="362"/>
      <c r="F79" s="362"/>
      <c r="G79" s="362"/>
      <c r="H79" s="362"/>
      <c r="I79" s="362"/>
      <c r="J79" s="362"/>
      <c r="K79" s="362"/>
      <c r="L79" s="362"/>
      <c r="M79" s="362"/>
      <c r="N79" s="362"/>
      <c r="O79" s="362"/>
      <c r="P79" s="362"/>
      <c r="Q79" s="362"/>
      <c r="R79" s="362"/>
      <c r="S79" s="362"/>
      <c r="T79" s="362"/>
      <c r="U79" s="362"/>
      <c r="V79" s="362"/>
      <c r="W79" s="362"/>
      <c r="X79" s="362"/>
      <c r="Y79" s="362"/>
      <c r="Z79" s="362"/>
      <c r="AA79" s="362"/>
      <c r="AB79" s="362"/>
      <c r="AC79" s="362"/>
      <c r="AD79" s="362"/>
      <c r="AE79" s="362"/>
      <c r="AF79" s="362"/>
      <c r="AG79" s="362"/>
      <c r="AH79" s="362"/>
      <c r="AI79" s="362"/>
      <c r="AJ79" s="362"/>
      <c r="AK79" s="362"/>
      <c r="AL79" s="362"/>
      <c r="AM79" s="362"/>
      <c r="AN79" s="362"/>
      <c r="AO79" s="362"/>
      <c r="AP79" s="362"/>
      <c r="AQ79" s="362"/>
      <c r="AR79" s="362"/>
      <c r="AS79" s="362"/>
      <c r="AT79" s="362"/>
    </row>
    <row r="80" spans="2:46" ht="14.4" x14ac:dyDescent="0.3">
      <c r="B80" s="362"/>
      <c r="C80" s="362"/>
      <c r="D80" s="362"/>
      <c r="E80" s="362"/>
      <c r="F80" s="362"/>
      <c r="G80" s="362"/>
      <c r="H80" s="362"/>
      <c r="I80" s="362"/>
      <c r="J80" s="362"/>
      <c r="K80" s="362"/>
      <c r="L80" s="362"/>
      <c r="M80" s="362"/>
      <c r="N80" s="362"/>
      <c r="O80" s="362"/>
      <c r="P80" s="362"/>
      <c r="Q80" s="362"/>
      <c r="R80" s="362"/>
      <c r="S80" s="362"/>
      <c r="T80" s="362"/>
      <c r="U80" s="362"/>
      <c r="V80" s="362"/>
      <c r="W80" s="362"/>
      <c r="X80" s="362"/>
      <c r="Y80" s="362"/>
      <c r="Z80" s="362"/>
      <c r="AA80" s="362"/>
      <c r="AB80" s="362"/>
      <c r="AC80" s="362"/>
      <c r="AD80" s="362"/>
      <c r="AE80" s="362"/>
      <c r="AF80" s="362"/>
      <c r="AG80" s="362"/>
      <c r="AH80" s="362"/>
      <c r="AI80" s="362"/>
      <c r="AJ80" s="362"/>
      <c r="AK80" s="362"/>
      <c r="AL80" s="362"/>
      <c r="AM80" s="362"/>
      <c r="AN80" s="362"/>
      <c r="AO80" s="362"/>
      <c r="AP80" s="362"/>
      <c r="AQ80" s="362"/>
      <c r="AR80" s="362"/>
      <c r="AS80" s="362"/>
      <c r="AT80" s="362"/>
    </row>
    <row r="81" spans="2:46" ht="14.4" x14ac:dyDescent="0.3">
      <c r="B81" s="362"/>
      <c r="C81" s="362"/>
      <c r="D81" s="362"/>
      <c r="E81" s="362"/>
      <c r="F81" s="362"/>
      <c r="G81" s="362"/>
      <c r="H81" s="362"/>
      <c r="I81" s="362"/>
      <c r="J81" s="362"/>
      <c r="K81" s="362"/>
      <c r="L81" s="362"/>
      <c r="M81" s="362"/>
      <c r="N81" s="362"/>
      <c r="O81" s="362"/>
      <c r="P81" s="362"/>
      <c r="Q81" s="362"/>
      <c r="R81" s="362"/>
      <c r="S81" s="362"/>
      <c r="T81" s="362"/>
      <c r="U81" s="362"/>
      <c r="V81" s="362"/>
      <c r="W81" s="362"/>
      <c r="X81" s="362"/>
      <c r="Y81" s="362"/>
      <c r="Z81" s="362"/>
      <c r="AA81" s="362"/>
      <c r="AB81" s="362"/>
      <c r="AC81" s="362"/>
      <c r="AD81" s="362"/>
      <c r="AE81" s="362"/>
      <c r="AF81" s="362"/>
      <c r="AG81" s="362"/>
      <c r="AH81" s="362"/>
      <c r="AI81" s="362"/>
      <c r="AJ81" s="362"/>
      <c r="AK81" s="362"/>
      <c r="AL81" s="362"/>
      <c r="AM81" s="362"/>
      <c r="AN81" s="362"/>
      <c r="AO81" s="362"/>
      <c r="AP81" s="362"/>
      <c r="AQ81" s="362"/>
      <c r="AR81" s="362"/>
      <c r="AS81" s="362"/>
      <c r="AT81" s="362"/>
    </row>
    <row r="82" spans="2:46" ht="14.4" x14ac:dyDescent="0.3">
      <c r="B82" s="362"/>
      <c r="C82" s="362"/>
      <c r="D82" s="362"/>
      <c r="E82" s="362"/>
      <c r="F82" s="362"/>
      <c r="G82" s="362"/>
      <c r="H82" s="362"/>
      <c r="I82" s="362"/>
      <c r="J82" s="362"/>
      <c r="K82" s="362"/>
      <c r="L82" s="362"/>
      <c r="M82" s="362"/>
      <c r="N82" s="362"/>
      <c r="O82" s="362"/>
      <c r="P82" s="362"/>
      <c r="Q82" s="362"/>
      <c r="R82" s="362"/>
      <c r="S82" s="362"/>
      <c r="T82" s="362"/>
      <c r="U82" s="362"/>
      <c r="V82" s="362"/>
      <c r="W82" s="362"/>
      <c r="X82" s="362"/>
      <c r="Y82" s="362"/>
      <c r="Z82" s="362"/>
      <c r="AA82" s="362"/>
      <c r="AB82" s="362"/>
      <c r="AC82" s="362"/>
      <c r="AD82" s="362"/>
      <c r="AE82" s="362"/>
      <c r="AF82" s="362"/>
      <c r="AG82" s="362"/>
      <c r="AH82" s="362"/>
      <c r="AI82" s="362"/>
      <c r="AJ82" s="362"/>
      <c r="AK82" s="362"/>
      <c r="AL82" s="362"/>
      <c r="AM82" s="362"/>
      <c r="AN82" s="362"/>
      <c r="AO82" s="362"/>
      <c r="AP82" s="362"/>
      <c r="AQ82" s="362"/>
      <c r="AR82" s="362"/>
      <c r="AS82" s="362"/>
      <c r="AT82" s="362"/>
    </row>
    <row r="83" spans="2:46" ht="14.4" x14ac:dyDescent="0.3">
      <c r="B83" s="362"/>
      <c r="C83" s="362"/>
      <c r="D83" s="362"/>
      <c r="E83" s="362"/>
      <c r="F83" s="362"/>
      <c r="G83" s="362"/>
      <c r="H83" s="362"/>
      <c r="I83" s="362"/>
      <c r="J83" s="362"/>
      <c r="K83" s="362"/>
      <c r="L83" s="362"/>
      <c r="M83" s="362"/>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c r="AS83" s="362"/>
      <c r="AT83" s="362"/>
    </row>
    <row r="84" spans="2:46" ht="14.4" x14ac:dyDescent="0.3">
      <c r="B84" s="362"/>
      <c r="C84" s="362"/>
      <c r="D84" s="362"/>
      <c r="E84" s="362"/>
      <c r="F84" s="362"/>
      <c r="G84" s="362"/>
      <c r="H84" s="362"/>
      <c r="I84" s="362"/>
      <c r="J84" s="362"/>
      <c r="K84" s="362"/>
      <c r="L84" s="362"/>
      <c r="M84" s="362"/>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c r="AS84" s="362"/>
      <c r="AT84" s="362"/>
    </row>
    <row r="85" spans="2:46" ht="14.4" x14ac:dyDescent="0.3">
      <c r="B85" s="362"/>
      <c r="C85" s="362"/>
      <c r="D85" s="362"/>
      <c r="E85" s="362"/>
      <c r="F85" s="362"/>
      <c r="G85" s="362"/>
      <c r="H85" s="362"/>
      <c r="I85" s="362"/>
      <c r="J85" s="362"/>
      <c r="K85" s="362"/>
      <c r="L85" s="362"/>
      <c r="M85" s="362"/>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c r="AS85" s="362"/>
      <c r="AT85" s="362"/>
    </row>
    <row r="86" spans="2:46" ht="14.4" x14ac:dyDescent="0.3">
      <c r="B86" s="362"/>
      <c r="C86" s="362"/>
      <c r="D86" s="362"/>
      <c r="E86" s="362"/>
      <c r="F86" s="362"/>
      <c r="G86" s="362"/>
      <c r="H86" s="362"/>
      <c r="I86" s="362"/>
      <c r="J86" s="362"/>
      <c r="K86" s="362"/>
      <c r="L86" s="362"/>
      <c r="M86" s="362"/>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c r="AS86" s="362"/>
      <c r="AT86" s="362"/>
    </row>
    <row r="87" spans="2:46" ht="14.4" x14ac:dyDescent="0.3">
      <c r="B87" s="362"/>
      <c r="C87" s="362"/>
      <c r="D87" s="362"/>
      <c r="E87" s="362"/>
      <c r="F87" s="362"/>
      <c r="G87" s="362"/>
      <c r="H87" s="362"/>
      <c r="I87" s="362"/>
      <c r="J87" s="362"/>
      <c r="K87" s="362"/>
      <c r="L87" s="362"/>
      <c r="M87" s="362"/>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c r="AS87" s="362"/>
      <c r="AT87" s="362"/>
    </row>
    <row r="88" spans="2:46" ht="14.4" x14ac:dyDescent="0.3">
      <c r="B88" s="362"/>
      <c r="C88" s="362"/>
      <c r="D88" s="362"/>
      <c r="E88" s="362"/>
      <c r="F88" s="362"/>
      <c r="G88" s="362"/>
      <c r="H88" s="362"/>
      <c r="I88" s="362"/>
      <c r="J88" s="362"/>
      <c r="K88" s="362"/>
      <c r="L88" s="362"/>
      <c r="M88" s="362"/>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c r="AS88" s="362"/>
      <c r="AT88" s="362"/>
    </row>
    <row r="89" spans="2:46" ht="14.4" x14ac:dyDescent="0.3">
      <c r="B89" s="362"/>
      <c r="C89" s="362"/>
      <c r="D89" s="362"/>
      <c r="E89" s="362"/>
      <c r="F89" s="362"/>
      <c r="G89" s="362"/>
      <c r="H89" s="362"/>
      <c r="I89" s="362"/>
      <c r="J89" s="362"/>
      <c r="K89" s="362"/>
      <c r="L89" s="362"/>
      <c r="M89" s="362"/>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c r="AS89" s="362"/>
      <c r="AT89" s="362"/>
    </row>
    <row r="90" spans="2:46" ht="14.4" x14ac:dyDescent="0.3">
      <c r="B90" s="362"/>
      <c r="C90" s="362"/>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c r="AS90" s="362"/>
      <c r="AT90" s="362"/>
    </row>
    <row r="91" spans="2:46" ht="14.4" x14ac:dyDescent="0.3">
      <c r="B91" s="362"/>
      <c r="C91" s="362"/>
      <c r="D91" s="362"/>
      <c r="E91" s="362"/>
      <c r="F91" s="362"/>
      <c r="G91" s="362"/>
      <c r="H91" s="362"/>
      <c r="I91" s="362"/>
      <c r="J91" s="362"/>
      <c r="K91" s="362"/>
      <c r="L91" s="362"/>
      <c r="M91" s="362"/>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c r="AS91" s="362"/>
      <c r="AT91" s="362"/>
    </row>
    <row r="92" spans="2:46" ht="14.4" x14ac:dyDescent="0.3">
      <c r="B92" s="362"/>
      <c r="C92" s="362"/>
      <c r="D92" s="362"/>
      <c r="E92" s="362"/>
      <c r="F92" s="362"/>
      <c r="G92" s="362"/>
      <c r="H92" s="362"/>
      <c r="I92" s="362"/>
      <c r="J92" s="362"/>
      <c r="K92" s="362"/>
      <c r="L92" s="362"/>
      <c r="M92" s="362"/>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c r="AS92" s="362"/>
      <c r="AT92" s="362"/>
    </row>
    <row r="93" spans="2:46" ht="14.4" x14ac:dyDescent="0.3">
      <c r="B93" s="362"/>
      <c r="C93" s="362"/>
      <c r="D93" s="362"/>
      <c r="E93" s="362"/>
      <c r="F93" s="362"/>
      <c r="G93" s="362"/>
      <c r="H93" s="362"/>
      <c r="I93" s="362"/>
      <c r="J93" s="362"/>
      <c r="K93" s="362"/>
      <c r="L93" s="362"/>
      <c r="M93" s="362"/>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c r="AS93" s="362"/>
      <c r="AT93" s="362"/>
    </row>
    <row r="94" spans="2:46" ht="14.4" x14ac:dyDescent="0.3">
      <c r="B94" s="362"/>
      <c r="C94" s="362"/>
      <c r="D94" s="362"/>
      <c r="E94" s="362"/>
      <c r="F94" s="362"/>
      <c r="G94" s="362"/>
      <c r="H94" s="362"/>
      <c r="I94" s="362"/>
      <c r="J94" s="362"/>
      <c r="K94" s="362"/>
      <c r="L94" s="362"/>
      <c r="M94" s="362"/>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c r="AS94" s="362"/>
      <c r="AT94" s="362"/>
    </row>
    <row r="95" spans="2:46" ht="14.4" x14ac:dyDescent="0.3">
      <c r="B95" s="362"/>
      <c r="C95" s="362"/>
      <c r="D95" s="362"/>
      <c r="E95" s="362"/>
      <c r="F95" s="362"/>
      <c r="G95" s="362"/>
      <c r="H95" s="362"/>
      <c r="I95" s="362"/>
      <c r="J95" s="362"/>
      <c r="K95" s="362"/>
      <c r="L95" s="362"/>
      <c r="M95" s="362"/>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c r="AS95" s="362"/>
      <c r="AT95" s="362"/>
    </row>
    <row r="96" spans="2:46" ht="14.4" x14ac:dyDescent="0.3">
      <c r="B96" s="362"/>
      <c r="C96" s="362"/>
      <c r="D96" s="362"/>
      <c r="E96" s="362"/>
      <c r="F96" s="362"/>
      <c r="G96" s="362"/>
      <c r="H96" s="362"/>
      <c r="I96" s="362"/>
      <c r="J96" s="362"/>
      <c r="K96" s="362"/>
      <c r="L96" s="362"/>
      <c r="M96" s="362"/>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c r="AS96" s="362"/>
      <c r="AT96" s="362"/>
    </row>
    <row r="97" spans="2:46" ht="14.4" x14ac:dyDescent="0.3">
      <c r="B97" s="362"/>
      <c r="C97" s="362"/>
      <c r="D97" s="362"/>
      <c r="E97" s="362"/>
      <c r="F97" s="362"/>
      <c r="G97" s="362"/>
      <c r="H97" s="362"/>
      <c r="I97" s="362"/>
      <c r="J97" s="362"/>
      <c r="K97" s="362"/>
      <c r="L97" s="362"/>
      <c r="M97" s="362"/>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c r="AS97" s="362"/>
      <c r="AT97" s="362"/>
    </row>
    <row r="98" spans="2:46" ht="14.4" x14ac:dyDescent="0.3">
      <c r="B98" s="362"/>
      <c r="C98" s="362"/>
      <c r="D98" s="362"/>
      <c r="E98" s="362"/>
      <c r="F98" s="362"/>
      <c r="G98" s="362"/>
      <c r="H98" s="362"/>
      <c r="I98" s="362"/>
      <c r="J98" s="362"/>
      <c r="K98" s="362"/>
      <c r="L98" s="362"/>
      <c r="M98" s="362"/>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c r="AS98" s="362"/>
      <c r="AT98" s="362"/>
    </row>
    <row r="99" spans="2:46" ht="14.4" x14ac:dyDescent="0.3">
      <c r="B99" s="362"/>
      <c r="C99" s="362"/>
      <c r="D99" s="362"/>
      <c r="E99" s="362"/>
      <c r="F99" s="362"/>
      <c r="G99" s="362"/>
      <c r="H99" s="362"/>
      <c r="I99" s="362"/>
      <c r="J99" s="362"/>
      <c r="K99" s="362"/>
      <c r="L99" s="362"/>
      <c r="M99" s="362"/>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c r="AS99" s="362"/>
      <c r="AT99" s="362"/>
    </row>
    <row r="100" spans="2:46" ht="14.4" x14ac:dyDescent="0.3">
      <c r="B100" s="362"/>
      <c r="C100" s="362"/>
      <c r="D100" s="362"/>
      <c r="E100" s="362"/>
      <c r="F100" s="362"/>
      <c r="G100" s="362"/>
      <c r="H100" s="362"/>
      <c r="I100" s="362"/>
      <c r="J100" s="362"/>
      <c r="K100" s="362"/>
      <c r="L100" s="362"/>
      <c r="M100" s="362"/>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c r="AS100" s="362"/>
      <c r="AT100" s="362"/>
    </row>
    <row r="101" spans="2:46" ht="14.4" x14ac:dyDescent="0.3">
      <c r="B101" s="362"/>
      <c r="C101" s="362"/>
      <c r="D101" s="362"/>
      <c r="E101" s="362"/>
      <c r="F101" s="362"/>
      <c r="G101" s="362"/>
      <c r="H101" s="362"/>
      <c r="I101" s="362"/>
      <c r="J101" s="362"/>
      <c r="K101" s="362"/>
      <c r="L101" s="362"/>
      <c r="M101" s="362"/>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c r="AS101" s="362"/>
      <c r="AT101" s="362"/>
    </row>
    <row r="102" spans="2:46" ht="14.4" x14ac:dyDescent="0.3">
      <c r="B102" s="362"/>
      <c r="C102" s="362"/>
      <c r="D102" s="362"/>
      <c r="E102" s="362"/>
      <c r="F102" s="362"/>
      <c r="G102" s="362"/>
      <c r="H102" s="362"/>
      <c r="I102" s="362"/>
      <c r="J102" s="362"/>
      <c r="K102" s="362"/>
      <c r="L102" s="362"/>
      <c r="M102" s="362"/>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c r="AS102" s="362"/>
      <c r="AT102" s="362"/>
    </row>
    <row r="103" spans="2:46" ht="14.4" x14ac:dyDescent="0.3">
      <c r="B103" s="362"/>
      <c r="C103" s="362"/>
      <c r="D103" s="362"/>
      <c r="E103" s="362"/>
      <c r="F103" s="362"/>
      <c r="G103" s="362"/>
      <c r="H103" s="362"/>
      <c r="I103" s="362"/>
      <c r="J103" s="362"/>
      <c r="K103" s="362"/>
      <c r="L103" s="362"/>
      <c r="M103" s="362"/>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c r="AS103" s="362"/>
      <c r="AT103" s="362"/>
    </row>
    <row r="104" spans="2:46" ht="14.4" x14ac:dyDescent="0.3">
      <c r="B104" s="362"/>
      <c r="C104" s="362"/>
      <c r="D104" s="362"/>
      <c r="E104" s="362"/>
      <c r="F104" s="362"/>
      <c r="G104" s="362"/>
      <c r="H104" s="362"/>
      <c r="I104" s="362"/>
      <c r="J104" s="362"/>
      <c r="K104" s="362"/>
      <c r="L104" s="362"/>
      <c r="M104" s="362"/>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c r="AS104" s="362"/>
      <c r="AT104" s="362"/>
    </row>
    <row r="105" spans="2:46" ht="14.4" x14ac:dyDescent="0.3">
      <c r="B105" s="362"/>
      <c r="C105" s="362"/>
      <c r="D105" s="362"/>
      <c r="E105" s="362"/>
      <c r="F105" s="362"/>
      <c r="G105" s="362"/>
      <c r="H105" s="362"/>
      <c r="I105" s="362"/>
      <c r="J105" s="362"/>
      <c r="K105" s="362"/>
      <c r="L105" s="362"/>
      <c r="M105" s="362"/>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c r="AS105" s="362"/>
      <c r="AT105" s="362"/>
    </row>
    <row r="106" spans="2:46" ht="14.4" x14ac:dyDescent="0.3">
      <c r="B106" s="362"/>
      <c r="C106" s="362"/>
      <c r="D106" s="362"/>
      <c r="E106" s="362"/>
      <c r="F106" s="362"/>
      <c r="G106" s="362"/>
      <c r="H106" s="362"/>
      <c r="I106" s="362"/>
      <c r="J106" s="362"/>
      <c r="K106" s="362"/>
      <c r="L106" s="362"/>
      <c r="M106" s="362"/>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c r="AS106" s="362"/>
      <c r="AT106" s="362"/>
    </row>
    <row r="107" spans="2:46" ht="14.4" x14ac:dyDescent="0.3">
      <c r="B107" s="362"/>
      <c r="C107" s="362"/>
      <c r="D107" s="362"/>
      <c r="E107" s="362"/>
      <c r="F107" s="362"/>
      <c r="G107" s="362"/>
      <c r="H107" s="362"/>
      <c r="I107" s="362"/>
      <c r="J107" s="362"/>
      <c r="K107" s="362"/>
      <c r="L107" s="362"/>
      <c r="M107" s="362"/>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c r="AS107" s="362"/>
      <c r="AT107" s="362"/>
    </row>
    <row r="108" spans="2:46" ht="14.4" x14ac:dyDescent="0.3">
      <c r="B108" s="362"/>
      <c r="C108" s="362"/>
      <c r="D108" s="362"/>
      <c r="E108" s="362"/>
      <c r="F108" s="362"/>
      <c r="G108" s="362"/>
      <c r="H108" s="362"/>
      <c r="I108" s="362"/>
      <c r="J108" s="362"/>
      <c r="K108" s="362"/>
      <c r="L108" s="362"/>
      <c r="M108" s="362"/>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c r="AS108" s="362"/>
      <c r="AT108" s="362"/>
    </row>
    <row r="109" spans="2:46" ht="14.4" x14ac:dyDescent="0.3">
      <c r="B109" s="362"/>
      <c r="C109" s="362"/>
      <c r="D109" s="362"/>
      <c r="E109" s="362"/>
      <c r="F109" s="362"/>
      <c r="G109" s="362"/>
      <c r="H109" s="362"/>
      <c r="I109" s="362"/>
      <c r="J109" s="362"/>
      <c r="K109" s="362"/>
      <c r="L109" s="362"/>
      <c r="M109" s="362"/>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c r="AS109" s="362"/>
      <c r="AT109" s="362"/>
    </row>
    <row r="110" spans="2:46" ht="14.4" x14ac:dyDescent="0.3">
      <c r="B110" s="362"/>
      <c r="C110" s="362"/>
      <c r="D110" s="362"/>
      <c r="E110" s="362"/>
      <c r="F110" s="362"/>
      <c r="G110" s="362"/>
      <c r="H110" s="362"/>
      <c r="I110" s="362"/>
      <c r="J110" s="362"/>
      <c r="K110" s="362"/>
      <c r="L110" s="362"/>
      <c r="M110" s="362"/>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c r="AS110" s="362"/>
      <c r="AT110" s="362"/>
    </row>
    <row r="111" spans="2:46" ht="14.4" x14ac:dyDescent="0.3">
      <c r="B111" s="362"/>
      <c r="C111" s="362"/>
      <c r="D111" s="362"/>
      <c r="E111" s="362"/>
      <c r="F111" s="362"/>
      <c r="G111" s="362"/>
      <c r="H111" s="362"/>
      <c r="I111" s="362"/>
      <c r="J111" s="362"/>
      <c r="K111" s="362"/>
      <c r="L111" s="362"/>
      <c r="M111" s="362"/>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c r="AS111" s="362"/>
      <c r="AT111" s="362"/>
    </row>
    <row r="112" spans="2:46" ht="14.4" x14ac:dyDescent="0.3">
      <c r="B112" s="362"/>
      <c r="C112" s="362"/>
      <c r="D112" s="362"/>
      <c r="E112" s="362"/>
      <c r="F112" s="362"/>
      <c r="G112" s="362"/>
      <c r="H112" s="362"/>
      <c r="I112" s="362"/>
      <c r="J112" s="362"/>
      <c r="K112" s="362"/>
      <c r="L112" s="362"/>
      <c r="M112" s="362"/>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c r="AS112" s="362"/>
      <c r="AT112" s="362"/>
    </row>
    <row r="113" spans="2:46" ht="14.4" x14ac:dyDescent="0.3">
      <c r="B113" s="362"/>
      <c r="C113" s="362"/>
      <c r="D113" s="362"/>
      <c r="E113" s="362"/>
      <c r="F113" s="362"/>
      <c r="G113" s="362"/>
      <c r="H113" s="362"/>
      <c r="I113" s="362"/>
      <c r="J113" s="362"/>
      <c r="K113" s="362"/>
      <c r="L113" s="362"/>
      <c r="M113" s="362"/>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c r="AS113" s="362"/>
      <c r="AT113" s="362"/>
    </row>
    <row r="114" spans="2:46" ht="14.4" x14ac:dyDescent="0.3">
      <c r="B114" s="362"/>
      <c r="C114" s="362"/>
      <c r="D114" s="362"/>
      <c r="E114" s="362"/>
      <c r="F114" s="362"/>
      <c r="G114" s="362"/>
      <c r="H114" s="362"/>
      <c r="I114" s="362"/>
      <c r="J114" s="362"/>
      <c r="K114" s="362"/>
      <c r="L114" s="362"/>
      <c r="M114" s="362"/>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c r="AS114" s="362"/>
      <c r="AT114" s="362"/>
    </row>
    <row r="115" spans="2:46" ht="14.4" x14ac:dyDescent="0.3">
      <c r="B115" s="362"/>
      <c r="C115" s="362"/>
      <c r="D115" s="362"/>
      <c r="E115" s="362"/>
      <c r="F115" s="362"/>
      <c r="G115" s="362"/>
      <c r="H115" s="362"/>
      <c r="I115" s="362"/>
      <c r="J115" s="362"/>
      <c r="K115" s="362"/>
      <c r="L115" s="362"/>
      <c r="M115" s="362"/>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c r="AS115" s="362"/>
      <c r="AT115" s="362"/>
    </row>
    <row r="116" spans="2:46" ht="14.4" x14ac:dyDescent="0.3">
      <c r="B116" s="362"/>
      <c r="C116" s="362"/>
      <c r="D116" s="362"/>
      <c r="E116" s="362"/>
      <c r="F116" s="362"/>
      <c r="G116" s="362"/>
      <c r="H116" s="362"/>
      <c r="I116" s="362"/>
      <c r="J116" s="362"/>
      <c r="K116" s="362"/>
      <c r="L116" s="362"/>
      <c r="M116" s="362"/>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c r="AS116" s="362"/>
      <c r="AT116" s="362"/>
    </row>
    <row r="117" spans="2:46" ht="14.4" x14ac:dyDescent="0.3">
      <c r="B117" s="362"/>
      <c r="C117" s="362"/>
      <c r="D117" s="362"/>
      <c r="E117" s="362"/>
      <c r="F117" s="362"/>
      <c r="G117" s="362"/>
      <c r="H117" s="362"/>
      <c r="I117" s="362"/>
      <c r="J117" s="362"/>
      <c r="K117" s="362"/>
      <c r="L117" s="362"/>
      <c r="M117" s="362"/>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c r="AS117" s="362"/>
      <c r="AT117" s="362"/>
    </row>
    <row r="118" spans="2:46" ht="14.4" x14ac:dyDescent="0.3">
      <c r="B118" s="362"/>
      <c r="C118" s="362"/>
      <c r="D118" s="362"/>
      <c r="E118" s="362"/>
      <c r="F118" s="362"/>
      <c r="G118" s="362"/>
      <c r="H118" s="362"/>
      <c r="I118" s="362"/>
      <c r="J118" s="362"/>
      <c r="K118" s="362"/>
      <c r="L118" s="362"/>
      <c r="M118" s="362"/>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c r="AS118" s="362"/>
      <c r="AT118" s="362"/>
    </row>
    <row r="119" spans="2:46" ht="14.4" x14ac:dyDescent="0.3">
      <c r="B119" s="362"/>
      <c r="C119" s="362"/>
      <c r="D119" s="362"/>
      <c r="E119" s="362"/>
      <c r="F119" s="362"/>
      <c r="G119" s="362"/>
      <c r="H119" s="362"/>
      <c r="I119" s="362"/>
      <c r="J119" s="362"/>
      <c r="K119" s="362"/>
      <c r="L119" s="362"/>
      <c r="M119" s="362"/>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c r="AS119" s="362"/>
      <c r="AT119" s="362"/>
    </row>
    <row r="120" spans="2:46" ht="14.4" x14ac:dyDescent="0.3">
      <c r="B120" s="362"/>
      <c r="C120" s="362"/>
      <c r="D120" s="362"/>
      <c r="E120" s="362"/>
      <c r="F120" s="362"/>
      <c r="G120" s="362"/>
      <c r="H120" s="362"/>
      <c r="I120" s="362"/>
      <c r="J120" s="362"/>
      <c r="K120" s="362"/>
      <c r="L120" s="362"/>
      <c r="M120" s="362"/>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c r="AS120" s="362"/>
      <c r="AT120" s="362"/>
    </row>
    <row r="121" spans="2:46" ht="14.4" x14ac:dyDescent="0.3">
      <c r="B121" s="362"/>
      <c r="C121" s="362"/>
      <c r="D121" s="362"/>
      <c r="E121" s="362"/>
      <c r="F121" s="362"/>
      <c r="G121" s="362"/>
      <c r="H121" s="362"/>
      <c r="I121" s="362"/>
      <c r="J121" s="362"/>
      <c r="K121" s="362"/>
      <c r="L121" s="362"/>
      <c r="M121" s="362"/>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c r="AS121" s="362"/>
      <c r="AT121" s="362"/>
    </row>
    <row r="122" spans="2:46" ht="14.4" x14ac:dyDescent="0.3">
      <c r="B122" s="362"/>
      <c r="C122" s="362"/>
      <c r="D122" s="362"/>
      <c r="E122" s="362"/>
      <c r="F122" s="362"/>
      <c r="G122" s="362"/>
      <c r="H122" s="362"/>
      <c r="I122" s="362"/>
      <c r="J122" s="362"/>
      <c r="K122" s="362"/>
      <c r="L122" s="362"/>
      <c r="M122" s="362"/>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c r="AS122" s="362"/>
      <c r="AT122" s="362"/>
    </row>
    <row r="123" spans="2:46" ht="14.4" x14ac:dyDescent="0.3">
      <c r="B123" s="362"/>
      <c r="C123" s="362"/>
      <c r="D123" s="362"/>
      <c r="E123" s="362"/>
      <c r="F123" s="362"/>
      <c r="G123" s="362"/>
      <c r="H123" s="362"/>
      <c r="I123" s="362"/>
      <c r="J123" s="362"/>
      <c r="K123" s="362"/>
      <c r="L123" s="362"/>
      <c r="M123" s="362"/>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c r="AS123" s="362"/>
      <c r="AT123" s="362"/>
    </row>
    <row r="124" spans="2:46" ht="14.4" x14ac:dyDescent="0.3">
      <c r="B124" s="362"/>
      <c r="C124" s="362"/>
      <c r="D124" s="362"/>
      <c r="E124" s="362"/>
      <c r="F124" s="362"/>
      <c r="G124" s="362"/>
      <c r="H124" s="362"/>
      <c r="I124" s="362"/>
      <c r="J124" s="362"/>
      <c r="K124" s="362"/>
      <c r="L124" s="362"/>
      <c r="M124" s="362"/>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c r="AS124" s="362"/>
      <c r="AT124" s="362"/>
    </row>
    <row r="125" spans="2:46" ht="14.4" x14ac:dyDescent="0.3">
      <c r="B125" s="362"/>
      <c r="C125" s="362"/>
      <c r="D125" s="362"/>
      <c r="E125" s="362"/>
      <c r="F125" s="362"/>
      <c r="G125" s="362"/>
      <c r="H125" s="362"/>
      <c r="I125" s="362"/>
      <c r="J125" s="362"/>
      <c r="K125" s="362"/>
      <c r="L125" s="362"/>
      <c r="M125" s="362"/>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c r="AS125" s="362"/>
      <c r="AT125" s="362"/>
    </row>
    <row r="126" spans="2:46" ht="14.4" x14ac:dyDescent="0.3">
      <c r="B126" s="362"/>
      <c r="C126" s="362"/>
      <c r="D126" s="362"/>
      <c r="E126" s="362"/>
      <c r="F126" s="362"/>
      <c r="G126" s="362"/>
      <c r="H126" s="362"/>
      <c r="I126" s="362"/>
      <c r="J126" s="362"/>
      <c r="K126" s="362"/>
      <c r="L126" s="362"/>
      <c r="M126" s="362"/>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c r="AS126" s="362"/>
      <c r="AT126" s="362"/>
    </row>
    <row r="127" spans="2:46" ht="14.4" x14ac:dyDescent="0.3">
      <c r="B127" s="362"/>
      <c r="C127" s="362"/>
      <c r="D127" s="362"/>
      <c r="E127" s="362"/>
      <c r="F127" s="362"/>
      <c r="G127" s="362"/>
      <c r="H127" s="362"/>
      <c r="I127" s="362"/>
      <c r="J127" s="362"/>
      <c r="K127" s="362"/>
      <c r="L127" s="362"/>
      <c r="M127" s="362"/>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c r="AS127" s="362"/>
      <c r="AT127" s="362"/>
    </row>
    <row r="128" spans="2:46" ht="14.4" x14ac:dyDescent="0.3">
      <c r="B128" s="362"/>
      <c r="C128" s="362"/>
      <c r="D128" s="362"/>
      <c r="E128" s="362"/>
      <c r="F128" s="362"/>
      <c r="G128" s="362"/>
      <c r="H128" s="362"/>
      <c r="I128" s="362"/>
      <c r="J128" s="362"/>
      <c r="K128" s="362"/>
      <c r="L128" s="362"/>
      <c r="M128" s="362"/>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c r="AS128" s="362"/>
      <c r="AT128" s="362"/>
    </row>
    <row r="129" spans="2:46" ht="14.4" x14ac:dyDescent="0.3">
      <c r="B129" s="362"/>
      <c r="C129" s="362"/>
      <c r="D129" s="362"/>
      <c r="E129" s="362"/>
      <c r="F129" s="362"/>
      <c r="G129" s="362"/>
      <c r="H129" s="362"/>
      <c r="I129" s="362"/>
      <c r="J129" s="362"/>
      <c r="K129" s="362"/>
      <c r="L129" s="362"/>
      <c r="M129" s="362"/>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c r="AS129" s="362"/>
      <c r="AT129" s="362"/>
    </row>
    <row r="130" spans="2:46" ht="14.4" x14ac:dyDescent="0.3">
      <c r="B130" s="362"/>
      <c r="C130" s="362"/>
      <c r="D130" s="362"/>
      <c r="E130" s="362"/>
      <c r="F130" s="362"/>
      <c r="G130" s="362"/>
      <c r="H130" s="362"/>
      <c r="I130" s="362"/>
      <c r="J130" s="362"/>
      <c r="K130" s="362"/>
      <c r="L130" s="362"/>
      <c r="M130" s="362"/>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c r="AR130" s="362"/>
      <c r="AS130" s="362"/>
      <c r="AT130" s="362"/>
    </row>
    <row r="131" spans="2:46" ht="14.4" x14ac:dyDescent="0.3">
      <c r="B131" s="362"/>
      <c r="C131" s="362"/>
      <c r="D131" s="362"/>
      <c r="E131" s="362"/>
      <c r="F131" s="362"/>
      <c r="G131" s="362"/>
      <c r="H131" s="362"/>
      <c r="I131" s="362"/>
      <c r="J131" s="362"/>
      <c r="K131" s="362"/>
      <c r="L131" s="362"/>
      <c r="M131" s="362"/>
      <c r="N131" s="362"/>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c r="AR131" s="362"/>
      <c r="AS131" s="362"/>
      <c r="AT131" s="362"/>
    </row>
    <row r="132" spans="2:46" ht="14.4" x14ac:dyDescent="0.3">
      <c r="B132" s="362"/>
      <c r="C132" s="362"/>
      <c r="D132" s="362"/>
      <c r="E132" s="362"/>
      <c r="F132" s="362"/>
      <c r="G132" s="362"/>
      <c r="H132" s="362"/>
      <c r="I132" s="362"/>
      <c r="J132" s="362"/>
      <c r="K132" s="362"/>
      <c r="L132" s="362"/>
      <c r="M132" s="362"/>
      <c r="N132" s="362"/>
      <c r="O132" s="362"/>
      <c r="P132" s="362"/>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row>
    <row r="133" spans="2:46" ht="14.4" x14ac:dyDescent="0.3">
      <c r="B133" s="362"/>
      <c r="C133" s="362"/>
      <c r="D133" s="362"/>
      <c r="E133" s="362"/>
      <c r="F133" s="362"/>
      <c r="G133" s="362"/>
      <c r="H133" s="362"/>
      <c r="I133" s="362"/>
      <c r="J133" s="362"/>
      <c r="K133" s="362"/>
      <c r="L133" s="362"/>
      <c r="M133" s="362"/>
      <c r="N133" s="362"/>
      <c r="O133" s="362"/>
      <c r="P133" s="362"/>
      <c r="Q133" s="362"/>
      <c r="R133" s="362"/>
      <c r="S133" s="362"/>
      <c r="T133" s="362"/>
      <c r="U133" s="362"/>
      <c r="V133" s="362"/>
      <c r="W133" s="362"/>
      <c r="X133" s="362"/>
      <c r="Y133" s="362"/>
      <c r="Z133" s="362"/>
      <c r="AA133" s="362"/>
      <c r="AB133" s="362"/>
      <c r="AC133" s="362"/>
      <c r="AD133" s="362"/>
      <c r="AE133" s="362"/>
      <c r="AF133" s="362"/>
      <c r="AG133" s="362"/>
      <c r="AH133" s="362"/>
      <c r="AI133" s="362"/>
      <c r="AJ133" s="362"/>
      <c r="AK133" s="362"/>
      <c r="AL133" s="362"/>
      <c r="AM133" s="362"/>
      <c r="AN133" s="362"/>
      <c r="AO133" s="362"/>
      <c r="AP133" s="362"/>
      <c r="AQ133" s="362"/>
      <c r="AR133" s="362"/>
      <c r="AS133" s="362"/>
      <c r="AT133" s="362"/>
    </row>
    <row r="134" spans="2:46" ht="14.4" x14ac:dyDescent="0.3">
      <c r="B134" s="362"/>
      <c r="C134" s="362"/>
      <c r="D134" s="362"/>
      <c r="E134" s="362"/>
      <c r="F134" s="362"/>
      <c r="G134" s="362"/>
      <c r="H134" s="362"/>
      <c r="I134" s="362"/>
      <c r="J134" s="362"/>
      <c r="K134" s="362"/>
      <c r="L134" s="362"/>
      <c r="M134" s="362"/>
      <c r="N134" s="362"/>
      <c r="O134" s="362"/>
      <c r="P134" s="362"/>
      <c r="Q134" s="362"/>
      <c r="R134" s="362"/>
      <c r="S134" s="362"/>
      <c r="T134" s="362"/>
      <c r="U134" s="362"/>
      <c r="V134" s="362"/>
      <c r="W134" s="362"/>
      <c r="X134" s="362"/>
      <c r="Y134" s="362"/>
      <c r="Z134" s="362"/>
      <c r="AA134" s="362"/>
      <c r="AB134" s="362"/>
      <c r="AC134" s="362"/>
      <c r="AD134" s="362"/>
      <c r="AE134" s="362"/>
      <c r="AF134" s="362"/>
      <c r="AG134" s="362"/>
      <c r="AH134" s="362"/>
      <c r="AI134" s="362"/>
      <c r="AJ134" s="362"/>
      <c r="AK134" s="362"/>
      <c r="AL134" s="362"/>
      <c r="AM134" s="362"/>
      <c r="AN134" s="362"/>
      <c r="AO134" s="362"/>
      <c r="AP134" s="362"/>
      <c r="AQ134" s="362"/>
      <c r="AR134" s="362"/>
      <c r="AS134" s="362"/>
      <c r="AT134" s="362"/>
    </row>
    <row r="135" spans="2:46" ht="14.4" x14ac:dyDescent="0.3">
      <c r="B135" s="362"/>
      <c r="C135" s="362"/>
      <c r="D135" s="362"/>
      <c r="E135" s="362"/>
      <c r="F135" s="362"/>
      <c r="G135" s="362"/>
      <c r="H135" s="362"/>
      <c r="I135" s="362"/>
      <c r="J135" s="362"/>
      <c r="K135" s="362"/>
      <c r="L135" s="362"/>
      <c r="M135" s="362"/>
      <c r="N135" s="362"/>
      <c r="O135" s="362"/>
      <c r="P135" s="362"/>
      <c r="Q135" s="362"/>
      <c r="R135" s="362"/>
      <c r="S135" s="362"/>
      <c r="T135" s="362"/>
      <c r="U135" s="362"/>
      <c r="V135" s="362"/>
      <c r="W135" s="362"/>
      <c r="X135" s="362"/>
      <c r="Y135" s="362"/>
      <c r="Z135" s="362"/>
      <c r="AA135" s="362"/>
      <c r="AB135" s="362"/>
      <c r="AC135" s="362"/>
      <c r="AD135" s="362"/>
      <c r="AE135" s="362"/>
      <c r="AF135" s="362"/>
      <c r="AG135" s="362"/>
      <c r="AH135" s="362"/>
      <c r="AI135" s="362"/>
      <c r="AJ135" s="362"/>
      <c r="AK135" s="362"/>
      <c r="AL135" s="362"/>
      <c r="AM135" s="362"/>
      <c r="AN135" s="362"/>
      <c r="AO135" s="362"/>
      <c r="AP135" s="362"/>
      <c r="AQ135" s="362"/>
      <c r="AR135" s="362"/>
      <c r="AS135" s="362"/>
      <c r="AT135" s="362"/>
    </row>
    <row r="136" spans="2:46" ht="14.4" x14ac:dyDescent="0.3">
      <c r="B136" s="362"/>
      <c r="C136" s="362"/>
      <c r="D136" s="362"/>
      <c r="E136" s="362"/>
      <c r="F136" s="362"/>
      <c r="G136" s="362"/>
      <c r="H136" s="362"/>
      <c r="I136" s="362"/>
      <c r="J136" s="362"/>
      <c r="K136" s="362"/>
      <c r="L136" s="362"/>
      <c r="M136" s="362"/>
      <c r="N136" s="362"/>
      <c r="O136" s="362"/>
      <c r="P136" s="362"/>
      <c r="Q136" s="362"/>
      <c r="R136" s="362"/>
      <c r="S136" s="362"/>
      <c r="T136" s="362"/>
      <c r="U136" s="362"/>
      <c r="V136" s="362"/>
      <c r="W136" s="362"/>
      <c r="X136" s="362"/>
      <c r="Y136" s="362"/>
      <c r="Z136" s="362"/>
      <c r="AA136" s="362"/>
      <c r="AB136" s="362"/>
      <c r="AC136" s="362"/>
      <c r="AD136" s="362"/>
      <c r="AE136" s="362"/>
      <c r="AF136" s="362"/>
      <c r="AG136" s="362"/>
      <c r="AH136" s="362"/>
      <c r="AI136" s="362"/>
      <c r="AJ136" s="362"/>
      <c r="AK136" s="362"/>
      <c r="AL136" s="362"/>
      <c r="AM136" s="362"/>
      <c r="AN136" s="362"/>
      <c r="AO136" s="362"/>
      <c r="AP136" s="362"/>
      <c r="AQ136" s="362"/>
      <c r="AR136" s="362"/>
      <c r="AS136" s="362"/>
      <c r="AT136" s="362"/>
    </row>
    <row r="137" spans="2:46" ht="14.4" x14ac:dyDescent="0.3">
      <c r="B137" s="362"/>
      <c r="C137" s="362"/>
      <c r="D137" s="362"/>
      <c r="E137" s="362"/>
      <c r="F137" s="362"/>
      <c r="G137" s="362"/>
      <c r="H137" s="362"/>
      <c r="I137" s="362"/>
      <c r="J137" s="362"/>
      <c r="K137" s="362"/>
      <c r="L137" s="362"/>
      <c r="M137" s="362"/>
      <c r="N137" s="362"/>
      <c r="O137" s="362"/>
      <c r="P137" s="362"/>
      <c r="Q137" s="362"/>
      <c r="R137" s="362"/>
      <c r="S137" s="362"/>
      <c r="T137" s="362"/>
      <c r="U137" s="362"/>
      <c r="V137" s="362"/>
      <c r="W137" s="362"/>
      <c r="X137" s="362"/>
      <c r="Y137" s="362"/>
      <c r="Z137" s="362"/>
      <c r="AA137" s="362"/>
      <c r="AB137" s="362"/>
      <c r="AC137" s="362"/>
      <c r="AD137" s="362"/>
      <c r="AE137" s="362"/>
      <c r="AF137" s="362"/>
      <c r="AG137" s="362"/>
      <c r="AH137" s="362"/>
      <c r="AI137" s="362"/>
      <c r="AJ137" s="362"/>
      <c r="AK137" s="362"/>
      <c r="AL137" s="362"/>
      <c r="AM137" s="362"/>
      <c r="AN137" s="362"/>
      <c r="AO137" s="362"/>
      <c r="AP137" s="362"/>
      <c r="AQ137" s="362"/>
      <c r="AR137" s="362"/>
      <c r="AS137" s="362"/>
      <c r="AT137" s="362"/>
    </row>
    <row r="138" spans="2:46" ht="14.4" x14ac:dyDescent="0.3">
      <c r="B138" s="362"/>
      <c r="C138" s="362"/>
      <c r="D138" s="362"/>
      <c r="E138" s="362"/>
      <c r="F138" s="362"/>
      <c r="G138" s="362"/>
      <c r="H138" s="362"/>
      <c r="I138" s="362"/>
      <c r="J138" s="362"/>
      <c r="K138" s="362"/>
      <c r="L138" s="362"/>
      <c r="M138" s="362"/>
      <c r="N138" s="362"/>
      <c r="O138" s="362"/>
      <c r="P138" s="362"/>
      <c r="Q138" s="362"/>
      <c r="R138" s="362"/>
      <c r="S138" s="362"/>
      <c r="T138" s="362"/>
      <c r="U138" s="362"/>
      <c r="V138" s="362"/>
      <c r="W138" s="362"/>
      <c r="X138" s="362"/>
      <c r="Y138" s="362"/>
      <c r="Z138" s="362"/>
      <c r="AA138" s="362"/>
      <c r="AB138" s="362"/>
      <c r="AC138" s="362"/>
      <c r="AD138" s="362"/>
      <c r="AE138" s="362"/>
      <c r="AF138" s="362"/>
      <c r="AG138" s="362"/>
      <c r="AH138" s="362"/>
      <c r="AI138" s="362"/>
      <c r="AJ138" s="362"/>
      <c r="AK138" s="362"/>
      <c r="AL138" s="362"/>
      <c r="AM138" s="362"/>
      <c r="AN138" s="362"/>
      <c r="AO138" s="362"/>
      <c r="AP138" s="362"/>
      <c r="AQ138" s="362"/>
      <c r="AR138" s="362"/>
      <c r="AS138" s="362"/>
      <c r="AT138" s="362"/>
    </row>
    <row r="139" spans="2:46" ht="14.4" x14ac:dyDescent="0.3">
      <c r="B139" s="362"/>
      <c r="C139" s="362"/>
      <c r="D139" s="362"/>
      <c r="E139" s="362"/>
      <c r="F139" s="362"/>
      <c r="G139" s="362"/>
      <c r="H139" s="362"/>
      <c r="I139" s="362"/>
      <c r="J139" s="362"/>
      <c r="K139" s="362"/>
      <c r="L139" s="362"/>
      <c r="M139" s="362"/>
      <c r="N139" s="362"/>
      <c r="O139" s="362"/>
      <c r="P139" s="362"/>
      <c r="Q139" s="362"/>
      <c r="R139" s="362"/>
      <c r="S139" s="362"/>
      <c r="T139" s="362"/>
      <c r="U139" s="362"/>
      <c r="V139" s="362"/>
      <c r="W139" s="362"/>
      <c r="X139" s="362"/>
      <c r="Y139" s="362"/>
      <c r="Z139" s="362"/>
      <c r="AA139" s="362"/>
      <c r="AB139" s="362"/>
      <c r="AC139" s="362"/>
      <c r="AD139" s="362"/>
      <c r="AE139" s="362"/>
      <c r="AF139" s="362"/>
      <c r="AG139" s="362"/>
      <c r="AH139" s="362"/>
      <c r="AI139" s="362"/>
      <c r="AJ139" s="362"/>
      <c r="AK139" s="362"/>
      <c r="AL139" s="362"/>
      <c r="AM139" s="362"/>
      <c r="AN139" s="362"/>
      <c r="AO139" s="362"/>
      <c r="AP139" s="362"/>
      <c r="AQ139" s="362"/>
      <c r="AR139" s="362"/>
      <c r="AS139" s="362"/>
      <c r="AT139" s="362"/>
    </row>
    <row r="140" spans="2:46" ht="14.4" x14ac:dyDescent="0.3">
      <c r="B140" s="362"/>
      <c r="C140" s="362"/>
      <c r="D140" s="362"/>
      <c r="E140" s="362"/>
      <c r="F140" s="362"/>
      <c r="G140" s="362"/>
      <c r="H140" s="362"/>
      <c r="I140" s="362"/>
      <c r="J140" s="362"/>
      <c r="K140" s="362"/>
      <c r="L140" s="362"/>
      <c r="M140" s="362"/>
      <c r="N140" s="362"/>
      <c r="O140" s="362"/>
      <c r="P140" s="362"/>
      <c r="Q140" s="362"/>
      <c r="R140" s="362"/>
      <c r="S140" s="362"/>
      <c r="T140" s="362"/>
      <c r="U140" s="362"/>
      <c r="V140" s="362"/>
      <c r="W140" s="362"/>
      <c r="X140" s="362"/>
      <c r="Y140" s="362"/>
      <c r="Z140" s="362"/>
      <c r="AA140" s="362"/>
      <c r="AB140" s="362"/>
      <c r="AC140" s="362"/>
      <c r="AD140" s="362"/>
      <c r="AE140" s="362"/>
      <c r="AF140" s="362"/>
      <c r="AG140" s="362"/>
      <c r="AH140" s="362"/>
      <c r="AI140" s="362"/>
      <c r="AJ140" s="362"/>
      <c r="AK140" s="362"/>
      <c r="AL140" s="362"/>
      <c r="AM140" s="362"/>
      <c r="AN140" s="362"/>
      <c r="AO140" s="362"/>
      <c r="AP140" s="362"/>
      <c r="AQ140" s="362"/>
      <c r="AR140" s="362"/>
      <c r="AS140" s="362"/>
      <c r="AT140" s="362"/>
    </row>
    <row r="141" spans="2:46" ht="14.4" x14ac:dyDescent="0.3">
      <c r="B141" s="362"/>
      <c r="C141" s="362"/>
      <c r="D141" s="362"/>
      <c r="E141" s="362"/>
      <c r="F141" s="362"/>
      <c r="G141" s="362"/>
      <c r="H141" s="362"/>
      <c r="I141" s="362"/>
      <c r="J141" s="362"/>
      <c r="K141" s="362"/>
      <c r="L141" s="362"/>
      <c r="M141" s="362"/>
      <c r="N141" s="362"/>
      <c r="O141" s="362"/>
      <c r="P141" s="362"/>
      <c r="Q141" s="362"/>
      <c r="R141" s="362"/>
      <c r="S141" s="362"/>
      <c r="T141" s="362"/>
      <c r="U141" s="362"/>
      <c r="V141" s="362"/>
      <c r="W141" s="362"/>
      <c r="X141" s="362"/>
      <c r="Y141" s="362"/>
      <c r="Z141" s="362"/>
      <c r="AA141" s="362"/>
      <c r="AB141" s="362"/>
      <c r="AC141" s="362"/>
      <c r="AD141" s="362"/>
      <c r="AE141" s="362"/>
      <c r="AF141" s="362"/>
      <c r="AG141" s="362"/>
      <c r="AH141" s="362"/>
      <c r="AI141" s="362"/>
      <c r="AJ141" s="362"/>
      <c r="AK141" s="362"/>
      <c r="AL141" s="362"/>
      <c r="AM141" s="362"/>
      <c r="AN141" s="362"/>
      <c r="AO141" s="362"/>
      <c r="AP141" s="362"/>
      <c r="AQ141" s="362"/>
      <c r="AR141" s="362"/>
      <c r="AS141" s="362"/>
      <c r="AT141" s="362"/>
    </row>
    <row r="142" spans="2:46" ht="14.4" x14ac:dyDescent="0.3">
      <c r="B142" s="362"/>
      <c r="C142" s="362"/>
      <c r="D142" s="362"/>
      <c r="E142" s="362"/>
      <c r="F142" s="362"/>
      <c r="G142" s="362"/>
      <c r="H142" s="362"/>
      <c r="I142" s="362"/>
      <c r="J142" s="362"/>
      <c r="K142" s="362"/>
      <c r="L142" s="362"/>
      <c r="M142" s="362"/>
      <c r="N142" s="362"/>
      <c r="O142" s="362"/>
      <c r="P142" s="362"/>
      <c r="Q142" s="362"/>
      <c r="R142" s="362"/>
      <c r="S142" s="362"/>
      <c r="T142" s="362"/>
      <c r="U142" s="362"/>
      <c r="V142" s="362"/>
      <c r="W142" s="362"/>
      <c r="X142" s="362"/>
      <c r="Y142" s="362"/>
      <c r="Z142" s="362"/>
      <c r="AA142" s="362"/>
      <c r="AB142" s="362"/>
      <c r="AC142" s="362"/>
      <c r="AD142" s="362"/>
      <c r="AE142" s="362"/>
      <c r="AF142" s="362"/>
      <c r="AG142" s="362"/>
      <c r="AH142" s="362"/>
      <c r="AI142" s="362"/>
      <c r="AJ142" s="362"/>
      <c r="AK142" s="362"/>
      <c r="AL142" s="362"/>
      <c r="AM142" s="362"/>
      <c r="AN142" s="362"/>
      <c r="AO142" s="362"/>
      <c r="AP142" s="362"/>
      <c r="AQ142" s="362"/>
      <c r="AR142" s="362"/>
      <c r="AS142" s="362"/>
      <c r="AT142" s="362"/>
    </row>
    <row r="143" spans="2:46" ht="14.4" x14ac:dyDescent="0.3">
      <c r="B143" s="362"/>
      <c r="C143" s="362"/>
      <c r="D143" s="362"/>
      <c r="E143" s="362"/>
      <c r="F143" s="362"/>
      <c r="G143" s="362"/>
      <c r="H143" s="362"/>
      <c r="I143" s="362"/>
      <c r="J143" s="362"/>
      <c r="K143" s="362"/>
      <c r="L143" s="362"/>
      <c r="M143" s="362"/>
      <c r="N143" s="362"/>
      <c r="O143" s="362"/>
      <c r="P143" s="362"/>
      <c r="Q143" s="362"/>
      <c r="R143" s="362"/>
      <c r="S143" s="362"/>
      <c r="T143" s="362"/>
      <c r="U143" s="362"/>
      <c r="V143" s="362"/>
      <c r="W143" s="362"/>
      <c r="X143" s="362"/>
      <c r="Y143" s="362"/>
      <c r="Z143" s="362"/>
      <c r="AA143" s="362"/>
      <c r="AB143" s="362"/>
      <c r="AC143" s="362"/>
      <c r="AD143" s="362"/>
      <c r="AE143" s="362"/>
      <c r="AF143" s="362"/>
      <c r="AG143" s="362"/>
      <c r="AH143" s="362"/>
      <c r="AI143" s="362"/>
      <c r="AJ143" s="362"/>
      <c r="AK143" s="362"/>
      <c r="AL143" s="362"/>
      <c r="AM143" s="362"/>
      <c r="AN143" s="362"/>
      <c r="AO143" s="362"/>
      <c r="AP143" s="362"/>
      <c r="AQ143" s="362"/>
      <c r="AR143" s="362"/>
      <c r="AS143" s="362"/>
      <c r="AT143" s="362"/>
    </row>
    <row r="144" spans="2:46" ht="14.4" x14ac:dyDescent="0.3">
      <c r="B144" s="362"/>
      <c r="C144" s="362"/>
      <c r="D144" s="362"/>
      <c r="E144" s="362"/>
      <c r="F144" s="362"/>
      <c r="G144" s="362"/>
      <c r="H144" s="362"/>
      <c r="I144" s="362"/>
      <c r="J144" s="362"/>
      <c r="K144" s="362"/>
      <c r="L144" s="362"/>
      <c r="M144" s="362"/>
      <c r="N144" s="362"/>
      <c r="O144" s="362"/>
      <c r="P144" s="362"/>
      <c r="Q144" s="362"/>
      <c r="R144" s="362"/>
      <c r="S144" s="362"/>
      <c r="T144" s="362"/>
      <c r="U144" s="362"/>
      <c r="V144" s="362"/>
      <c r="W144" s="362"/>
      <c r="X144" s="362"/>
      <c r="Y144" s="362"/>
      <c r="Z144" s="362"/>
      <c r="AA144" s="362"/>
      <c r="AB144" s="362"/>
      <c r="AC144" s="362"/>
      <c r="AD144" s="362"/>
      <c r="AE144" s="362"/>
      <c r="AF144" s="362"/>
      <c r="AG144" s="362"/>
      <c r="AH144" s="362"/>
      <c r="AI144" s="362"/>
      <c r="AJ144" s="362"/>
      <c r="AK144" s="362"/>
      <c r="AL144" s="362"/>
      <c r="AM144" s="362"/>
      <c r="AN144" s="362"/>
      <c r="AO144" s="362"/>
      <c r="AP144" s="362"/>
      <c r="AQ144" s="362"/>
      <c r="AR144" s="362"/>
      <c r="AS144" s="362"/>
      <c r="AT144" s="362"/>
    </row>
    <row r="145" spans="2:46" ht="14.4" x14ac:dyDescent="0.3">
      <c r="B145" s="362"/>
      <c r="C145" s="362"/>
      <c r="D145" s="362"/>
      <c r="E145" s="362"/>
      <c r="F145" s="362"/>
      <c r="G145" s="362"/>
      <c r="H145" s="362"/>
      <c r="I145" s="362"/>
      <c r="J145" s="362"/>
      <c r="K145" s="362"/>
      <c r="L145" s="362"/>
      <c r="M145" s="362"/>
      <c r="N145" s="362"/>
      <c r="O145" s="362"/>
      <c r="P145" s="362"/>
      <c r="Q145" s="362"/>
      <c r="R145" s="362"/>
      <c r="S145" s="362"/>
      <c r="T145" s="362"/>
      <c r="U145" s="362"/>
      <c r="V145" s="362"/>
      <c r="W145" s="362"/>
      <c r="X145" s="362"/>
      <c r="Y145" s="362"/>
      <c r="Z145" s="362"/>
      <c r="AA145" s="362"/>
      <c r="AB145" s="362"/>
      <c r="AC145" s="362"/>
      <c r="AD145" s="362"/>
      <c r="AE145" s="362"/>
      <c r="AF145" s="362"/>
      <c r="AG145" s="362"/>
      <c r="AH145" s="362"/>
      <c r="AI145" s="362"/>
      <c r="AJ145" s="362"/>
      <c r="AK145" s="362"/>
      <c r="AL145" s="362"/>
      <c r="AM145" s="362"/>
      <c r="AN145" s="362"/>
      <c r="AO145" s="362"/>
      <c r="AP145" s="362"/>
      <c r="AQ145" s="362"/>
      <c r="AR145" s="362"/>
      <c r="AS145" s="362"/>
      <c r="AT145" s="362"/>
    </row>
    <row r="146" spans="2:46" ht="14.4" x14ac:dyDescent="0.3">
      <c r="B146" s="362"/>
      <c r="C146" s="362"/>
      <c r="D146" s="362"/>
      <c r="E146" s="362"/>
      <c r="F146" s="362"/>
      <c r="G146" s="362"/>
      <c r="H146" s="362"/>
      <c r="I146" s="362"/>
      <c r="J146" s="362"/>
      <c r="K146" s="362"/>
      <c r="L146" s="362"/>
      <c r="M146" s="362"/>
      <c r="N146" s="362"/>
      <c r="O146" s="362"/>
      <c r="P146" s="362"/>
      <c r="Q146" s="362"/>
      <c r="R146" s="362"/>
      <c r="S146" s="362"/>
      <c r="T146" s="362"/>
      <c r="U146" s="362"/>
      <c r="V146" s="362"/>
      <c r="W146" s="362"/>
      <c r="X146" s="362"/>
      <c r="Y146" s="362"/>
      <c r="Z146" s="362"/>
      <c r="AA146" s="362"/>
      <c r="AB146" s="362"/>
      <c r="AC146" s="362"/>
      <c r="AD146" s="362"/>
      <c r="AE146" s="362"/>
      <c r="AF146" s="362"/>
      <c r="AG146" s="362"/>
      <c r="AH146" s="362"/>
      <c r="AI146" s="362"/>
      <c r="AJ146" s="362"/>
      <c r="AK146" s="362"/>
      <c r="AL146" s="362"/>
      <c r="AM146" s="362"/>
      <c r="AN146" s="362"/>
      <c r="AO146" s="362"/>
      <c r="AP146" s="362"/>
      <c r="AQ146" s="362"/>
      <c r="AR146" s="362"/>
      <c r="AS146" s="362"/>
      <c r="AT146" s="362"/>
    </row>
    <row r="147" spans="2:46" ht="14.4" x14ac:dyDescent="0.3">
      <c r="B147" s="362"/>
      <c r="C147" s="362"/>
      <c r="D147" s="362"/>
      <c r="E147" s="362"/>
      <c r="F147" s="362"/>
      <c r="G147" s="362"/>
      <c r="H147" s="362"/>
      <c r="I147" s="362"/>
      <c r="J147" s="362"/>
      <c r="K147" s="362"/>
      <c r="L147" s="362"/>
      <c r="M147" s="362"/>
      <c r="N147" s="362"/>
      <c r="O147" s="362"/>
      <c r="P147" s="362"/>
      <c r="Q147" s="362"/>
      <c r="R147" s="362"/>
      <c r="S147" s="362"/>
      <c r="T147" s="362"/>
      <c r="U147" s="362"/>
      <c r="V147" s="362"/>
      <c r="W147" s="362"/>
      <c r="X147" s="362"/>
      <c r="Y147" s="362"/>
      <c r="Z147" s="362"/>
      <c r="AA147" s="362"/>
      <c r="AB147" s="362"/>
      <c r="AC147" s="362"/>
      <c r="AD147" s="362"/>
      <c r="AE147" s="362"/>
      <c r="AF147" s="362"/>
      <c r="AG147" s="362"/>
      <c r="AH147" s="362"/>
      <c r="AI147" s="362"/>
      <c r="AJ147" s="362"/>
      <c r="AK147" s="362"/>
      <c r="AL147" s="362"/>
      <c r="AM147" s="362"/>
      <c r="AN147" s="362"/>
      <c r="AO147" s="362"/>
      <c r="AP147" s="362"/>
      <c r="AQ147" s="362"/>
      <c r="AR147" s="362"/>
      <c r="AS147" s="362"/>
      <c r="AT147" s="362"/>
    </row>
    <row r="148" spans="2:46" ht="14.4" x14ac:dyDescent="0.3">
      <c r="B148" s="362"/>
      <c r="C148" s="362"/>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2"/>
      <c r="AL148" s="362"/>
      <c r="AM148" s="362"/>
      <c r="AN148" s="362"/>
      <c r="AO148" s="362"/>
      <c r="AP148" s="362"/>
      <c r="AQ148" s="362"/>
      <c r="AR148" s="362"/>
      <c r="AS148" s="362"/>
      <c r="AT148" s="362"/>
    </row>
    <row r="149" spans="2:46" ht="14.4" x14ac:dyDescent="0.3">
      <c r="B149" s="362"/>
      <c r="C149" s="362"/>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c r="AI149" s="362"/>
      <c r="AJ149" s="362"/>
      <c r="AK149" s="362"/>
      <c r="AL149" s="362"/>
      <c r="AM149" s="362"/>
      <c r="AN149" s="362"/>
      <c r="AO149" s="362"/>
      <c r="AP149" s="362"/>
      <c r="AQ149" s="362"/>
      <c r="AR149" s="362"/>
      <c r="AS149" s="362"/>
      <c r="AT149" s="362"/>
    </row>
    <row r="150" spans="2:46" ht="14.4" x14ac:dyDescent="0.3">
      <c r="B150" s="362"/>
      <c r="C150" s="362"/>
      <c r="D150" s="362"/>
      <c r="E150" s="362"/>
      <c r="F150" s="362"/>
      <c r="G150" s="362"/>
      <c r="H150" s="362"/>
      <c r="I150" s="362"/>
      <c r="J150" s="362"/>
      <c r="K150" s="362"/>
      <c r="L150" s="362"/>
      <c r="M150" s="362"/>
      <c r="N150" s="362"/>
      <c r="O150" s="362"/>
      <c r="P150" s="362"/>
      <c r="Q150" s="362"/>
      <c r="R150" s="362"/>
      <c r="S150" s="362"/>
      <c r="T150" s="362"/>
      <c r="U150" s="362"/>
      <c r="V150" s="362"/>
      <c r="W150" s="362"/>
      <c r="X150" s="362"/>
      <c r="Y150" s="362"/>
      <c r="Z150" s="362"/>
      <c r="AA150" s="362"/>
      <c r="AB150" s="362"/>
      <c r="AC150" s="362"/>
      <c r="AD150" s="362"/>
      <c r="AE150" s="362"/>
      <c r="AF150" s="362"/>
      <c r="AG150" s="362"/>
      <c r="AH150" s="362"/>
      <c r="AI150" s="362"/>
      <c r="AJ150" s="362"/>
      <c r="AK150" s="362"/>
      <c r="AL150" s="362"/>
      <c r="AM150" s="362"/>
      <c r="AN150" s="362"/>
      <c r="AO150" s="362"/>
      <c r="AP150" s="362"/>
      <c r="AQ150" s="362"/>
      <c r="AR150" s="362"/>
      <c r="AS150" s="362"/>
      <c r="AT150" s="362"/>
    </row>
    <row r="151" spans="2:46" ht="14.4" x14ac:dyDescent="0.3">
      <c r="B151" s="362"/>
      <c r="C151" s="362"/>
      <c r="D151" s="362"/>
      <c r="E151" s="362"/>
      <c r="F151" s="362"/>
      <c r="G151" s="362"/>
      <c r="H151" s="362"/>
      <c r="I151" s="362"/>
      <c r="J151" s="362"/>
      <c r="K151" s="362"/>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2"/>
      <c r="AL151" s="362"/>
      <c r="AM151" s="362"/>
      <c r="AN151" s="362"/>
      <c r="AO151" s="362"/>
      <c r="AP151" s="362"/>
      <c r="AQ151" s="362"/>
      <c r="AR151" s="362"/>
      <c r="AS151" s="362"/>
      <c r="AT151" s="362"/>
    </row>
    <row r="152" spans="2:46" ht="14.4" x14ac:dyDescent="0.3">
      <c r="B152" s="362"/>
      <c r="C152" s="362"/>
      <c r="D152" s="362"/>
      <c r="E152" s="362"/>
      <c r="F152" s="362"/>
      <c r="G152" s="362"/>
      <c r="H152" s="362"/>
      <c r="I152" s="362"/>
      <c r="J152" s="362"/>
      <c r="K152" s="362"/>
      <c r="L152" s="362"/>
      <c r="M152" s="362"/>
      <c r="N152" s="362"/>
      <c r="O152" s="362"/>
      <c r="P152" s="362"/>
      <c r="Q152" s="362"/>
      <c r="R152" s="362"/>
      <c r="S152" s="362"/>
      <c r="T152" s="362"/>
      <c r="U152" s="362"/>
      <c r="V152" s="362"/>
      <c r="W152" s="362"/>
      <c r="X152" s="362"/>
      <c r="Y152" s="362"/>
      <c r="Z152" s="362"/>
      <c r="AA152" s="362"/>
      <c r="AB152" s="362"/>
      <c r="AC152" s="362"/>
      <c r="AD152" s="362"/>
      <c r="AE152" s="362"/>
      <c r="AF152" s="362"/>
      <c r="AG152" s="362"/>
      <c r="AH152" s="362"/>
      <c r="AI152" s="362"/>
      <c r="AJ152" s="362"/>
      <c r="AK152" s="362"/>
      <c r="AL152" s="362"/>
      <c r="AM152" s="362"/>
      <c r="AN152" s="362"/>
      <c r="AO152" s="362"/>
      <c r="AP152" s="362"/>
      <c r="AQ152" s="362"/>
      <c r="AR152" s="362"/>
      <c r="AS152" s="362"/>
      <c r="AT152" s="362"/>
    </row>
    <row r="153" spans="2:46" ht="14.4" x14ac:dyDescent="0.3">
      <c r="B153" s="362"/>
      <c r="C153" s="362"/>
      <c r="D153" s="362"/>
      <c r="E153" s="362"/>
      <c r="F153" s="362"/>
      <c r="G153" s="362"/>
      <c r="H153" s="362"/>
      <c r="I153" s="362"/>
      <c r="J153" s="362"/>
      <c r="K153" s="362"/>
      <c r="L153" s="362"/>
      <c r="M153" s="362"/>
      <c r="N153" s="362"/>
      <c r="O153" s="362"/>
      <c r="P153" s="362"/>
      <c r="Q153" s="362"/>
      <c r="R153" s="362"/>
      <c r="S153" s="362"/>
      <c r="T153" s="362"/>
      <c r="U153" s="362"/>
      <c r="V153" s="362"/>
      <c r="W153" s="362"/>
      <c r="X153" s="362"/>
      <c r="Y153" s="362"/>
      <c r="Z153" s="362"/>
      <c r="AA153" s="362"/>
      <c r="AB153" s="362"/>
      <c r="AC153" s="362"/>
      <c r="AD153" s="362"/>
      <c r="AE153" s="362"/>
      <c r="AF153" s="362"/>
      <c r="AG153" s="362"/>
      <c r="AH153" s="362"/>
      <c r="AI153" s="362"/>
      <c r="AJ153" s="362"/>
      <c r="AK153" s="362"/>
      <c r="AL153" s="362"/>
      <c r="AM153" s="362"/>
      <c r="AN153" s="362"/>
      <c r="AO153" s="362"/>
      <c r="AP153" s="362"/>
      <c r="AQ153" s="362"/>
      <c r="AR153" s="362"/>
      <c r="AS153" s="362"/>
      <c r="AT153" s="362"/>
    </row>
    <row r="154" spans="2:46" ht="14.4" x14ac:dyDescent="0.3">
      <c r="B154" s="362"/>
      <c r="C154" s="362"/>
      <c r="D154" s="362"/>
      <c r="E154" s="362"/>
      <c r="F154" s="362"/>
      <c r="G154" s="362"/>
      <c r="H154" s="362"/>
      <c r="I154" s="362"/>
      <c r="J154" s="362"/>
      <c r="K154" s="362"/>
      <c r="L154" s="362"/>
      <c r="M154" s="362"/>
      <c r="N154" s="362"/>
      <c r="O154" s="362"/>
      <c r="P154" s="362"/>
      <c r="Q154" s="362"/>
      <c r="R154" s="362"/>
      <c r="S154" s="362"/>
      <c r="T154" s="362"/>
      <c r="U154" s="362"/>
      <c r="V154" s="362"/>
      <c r="W154" s="362"/>
      <c r="X154" s="362"/>
      <c r="Y154" s="362"/>
      <c r="Z154" s="362"/>
      <c r="AA154" s="362"/>
      <c r="AB154" s="362"/>
      <c r="AC154" s="362"/>
      <c r="AD154" s="362"/>
      <c r="AE154" s="362"/>
      <c r="AF154" s="362"/>
      <c r="AG154" s="362"/>
      <c r="AH154" s="362"/>
      <c r="AI154" s="362"/>
      <c r="AJ154" s="362"/>
      <c r="AK154" s="362"/>
      <c r="AL154" s="362"/>
      <c r="AM154" s="362"/>
      <c r="AN154" s="362"/>
      <c r="AO154" s="362"/>
      <c r="AP154" s="362"/>
      <c r="AQ154" s="362"/>
      <c r="AR154" s="362"/>
      <c r="AS154" s="362"/>
      <c r="AT154" s="362"/>
    </row>
    <row r="155" spans="2:46" ht="14.4" x14ac:dyDescent="0.3">
      <c r="B155" s="362"/>
      <c r="C155" s="362"/>
      <c r="D155" s="362"/>
      <c r="E155" s="362"/>
      <c r="F155" s="362"/>
      <c r="G155" s="362"/>
      <c r="H155" s="362"/>
      <c r="I155" s="362"/>
      <c r="J155" s="362"/>
      <c r="K155" s="362"/>
      <c r="L155" s="362"/>
      <c r="M155" s="362"/>
      <c r="N155" s="362"/>
      <c r="O155" s="362"/>
      <c r="P155" s="362"/>
      <c r="Q155" s="362"/>
      <c r="R155" s="362"/>
      <c r="S155" s="362"/>
      <c r="T155" s="362"/>
      <c r="U155" s="362"/>
      <c r="V155" s="362"/>
      <c r="W155" s="362"/>
      <c r="X155" s="362"/>
      <c r="Y155" s="362"/>
      <c r="Z155" s="362"/>
      <c r="AA155" s="362"/>
      <c r="AB155" s="362"/>
      <c r="AC155" s="362"/>
      <c r="AD155" s="362"/>
      <c r="AE155" s="362"/>
      <c r="AF155" s="362"/>
      <c r="AG155" s="362"/>
      <c r="AH155" s="362"/>
      <c r="AI155" s="362"/>
      <c r="AJ155" s="362"/>
      <c r="AK155" s="362"/>
      <c r="AL155" s="362"/>
      <c r="AM155" s="362"/>
      <c r="AN155" s="362"/>
      <c r="AO155" s="362"/>
      <c r="AP155" s="362"/>
      <c r="AQ155" s="362"/>
      <c r="AR155" s="362"/>
      <c r="AS155" s="362"/>
      <c r="AT155" s="362"/>
    </row>
    <row r="156" spans="2:46" ht="14.4" x14ac:dyDescent="0.3">
      <c r="B156" s="362"/>
      <c r="C156" s="362"/>
      <c r="D156" s="362"/>
      <c r="E156" s="362"/>
      <c r="F156" s="362"/>
      <c r="G156" s="362"/>
      <c r="H156" s="362"/>
      <c r="I156" s="362"/>
      <c r="J156" s="362"/>
      <c r="K156" s="362"/>
      <c r="L156" s="362"/>
      <c r="M156" s="362"/>
      <c r="N156" s="362"/>
      <c r="O156" s="362"/>
      <c r="P156" s="362"/>
      <c r="Q156" s="362"/>
      <c r="R156" s="362"/>
      <c r="S156" s="362"/>
      <c r="T156" s="362"/>
      <c r="U156" s="362"/>
      <c r="V156" s="362"/>
      <c r="W156" s="362"/>
      <c r="X156" s="362"/>
      <c r="Y156" s="362"/>
      <c r="Z156" s="362"/>
      <c r="AA156" s="362"/>
      <c r="AB156" s="362"/>
      <c r="AC156" s="362"/>
      <c r="AD156" s="362"/>
      <c r="AE156" s="362"/>
      <c r="AF156" s="362"/>
      <c r="AG156" s="362"/>
      <c r="AH156" s="362"/>
      <c r="AI156" s="362"/>
      <c r="AJ156" s="362"/>
      <c r="AK156" s="362"/>
      <c r="AL156" s="362"/>
      <c r="AM156" s="362"/>
      <c r="AN156" s="362"/>
      <c r="AO156" s="362"/>
      <c r="AP156" s="362"/>
      <c r="AQ156" s="362"/>
      <c r="AR156" s="362"/>
      <c r="AS156" s="362"/>
      <c r="AT156" s="362"/>
    </row>
    <row r="157" spans="2:46" ht="14.4" x14ac:dyDescent="0.3">
      <c r="B157" s="362"/>
      <c r="C157" s="362"/>
      <c r="D157" s="362"/>
      <c r="E157" s="362"/>
      <c r="F157" s="362"/>
      <c r="G157" s="362"/>
      <c r="H157" s="362"/>
      <c r="I157" s="362"/>
      <c r="J157" s="362"/>
      <c r="K157" s="362"/>
      <c r="L157" s="362"/>
      <c r="M157" s="362"/>
      <c r="N157" s="362"/>
      <c r="O157" s="362"/>
      <c r="P157" s="362"/>
      <c r="Q157" s="362"/>
      <c r="R157" s="362"/>
      <c r="S157" s="362"/>
      <c r="T157" s="362"/>
      <c r="U157" s="362"/>
      <c r="V157" s="362"/>
      <c r="W157" s="362"/>
      <c r="X157" s="362"/>
      <c r="Y157" s="362"/>
      <c r="Z157" s="362"/>
      <c r="AA157" s="362"/>
      <c r="AB157" s="362"/>
      <c r="AC157" s="362"/>
      <c r="AD157" s="362"/>
      <c r="AE157" s="362"/>
      <c r="AF157" s="362"/>
      <c r="AG157" s="362"/>
      <c r="AH157" s="362"/>
      <c r="AI157" s="362"/>
      <c r="AJ157" s="362"/>
      <c r="AK157" s="362"/>
      <c r="AL157" s="362"/>
      <c r="AM157" s="362"/>
      <c r="AN157" s="362"/>
      <c r="AO157" s="362"/>
      <c r="AP157" s="362"/>
      <c r="AQ157" s="362"/>
      <c r="AR157" s="362"/>
      <c r="AS157" s="362"/>
      <c r="AT157" s="362"/>
    </row>
    <row r="158" spans="2:46" ht="14.4" x14ac:dyDescent="0.3">
      <c r="B158" s="362"/>
      <c r="C158" s="362"/>
      <c r="D158" s="362"/>
      <c r="E158" s="362"/>
      <c r="F158" s="362"/>
      <c r="G158" s="362"/>
      <c r="H158" s="362"/>
      <c r="I158" s="362"/>
      <c r="J158" s="362"/>
      <c r="K158" s="362"/>
      <c r="L158" s="362"/>
      <c r="M158" s="362"/>
      <c r="N158" s="362"/>
      <c r="O158" s="362"/>
      <c r="P158" s="362"/>
      <c r="Q158" s="362"/>
      <c r="R158" s="362"/>
      <c r="S158" s="362"/>
      <c r="T158" s="362"/>
      <c r="U158" s="362"/>
      <c r="V158" s="362"/>
      <c r="W158" s="362"/>
      <c r="X158" s="362"/>
      <c r="Y158" s="362"/>
      <c r="Z158" s="362"/>
      <c r="AA158" s="362"/>
      <c r="AB158" s="362"/>
      <c r="AC158" s="362"/>
      <c r="AD158" s="362"/>
      <c r="AE158" s="362"/>
      <c r="AF158" s="362"/>
      <c r="AG158" s="362"/>
      <c r="AH158" s="362"/>
      <c r="AI158" s="362"/>
      <c r="AJ158" s="362"/>
      <c r="AK158" s="362"/>
      <c r="AL158" s="362"/>
      <c r="AM158" s="362"/>
      <c r="AN158" s="362"/>
      <c r="AO158" s="362"/>
      <c r="AP158" s="362"/>
      <c r="AQ158" s="362"/>
      <c r="AR158" s="362"/>
      <c r="AS158" s="362"/>
      <c r="AT158" s="362"/>
    </row>
    <row r="159" spans="2:46" ht="14.4" x14ac:dyDescent="0.3">
      <c r="B159" s="362"/>
      <c r="C159" s="362"/>
      <c r="D159" s="362"/>
      <c r="E159" s="362"/>
      <c r="F159" s="362"/>
      <c r="G159" s="362"/>
      <c r="H159" s="362"/>
      <c r="I159" s="362"/>
      <c r="J159" s="362"/>
      <c r="K159" s="362"/>
      <c r="L159" s="362"/>
      <c r="M159" s="362"/>
      <c r="N159" s="362"/>
      <c r="O159" s="362"/>
      <c r="P159" s="362"/>
      <c r="Q159" s="362"/>
      <c r="R159" s="362"/>
      <c r="S159" s="362"/>
      <c r="T159" s="362"/>
      <c r="U159" s="362"/>
      <c r="V159" s="362"/>
      <c r="W159" s="362"/>
      <c r="X159" s="362"/>
      <c r="Y159" s="362"/>
      <c r="Z159" s="362"/>
      <c r="AA159" s="362"/>
      <c r="AB159" s="362"/>
      <c r="AC159" s="362"/>
      <c r="AD159" s="362"/>
      <c r="AE159" s="362"/>
      <c r="AF159" s="362"/>
      <c r="AG159" s="362"/>
      <c r="AH159" s="362"/>
      <c r="AI159" s="362"/>
      <c r="AJ159" s="362"/>
      <c r="AK159" s="362"/>
      <c r="AL159" s="362"/>
      <c r="AM159" s="362"/>
      <c r="AN159" s="362"/>
      <c r="AO159" s="362"/>
      <c r="AP159" s="362"/>
      <c r="AQ159" s="362"/>
      <c r="AR159" s="362"/>
      <c r="AS159" s="362"/>
      <c r="AT159" s="362"/>
    </row>
    <row r="160" spans="2:46" ht="14.4" x14ac:dyDescent="0.3">
      <c r="B160" s="362"/>
      <c r="C160" s="362"/>
      <c r="D160" s="362"/>
      <c r="E160" s="362"/>
      <c r="F160" s="362"/>
      <c r="G160" s="362"/>
      <c r="H160" s="362"/>
      <c r="I160" s="362"/>
      <c r="J160" s="362"/>
      <c r="K160" s="362"/>
      <c r="L160" s="362"/>
      <c r="M160" s="362"/>
      <c r="N160" s="362"/>
      <c r="O160" s="362"/>
      <c r="P160" s="362"/>
      <c r="Q160" s="362"/>
      <c r="R160" s="362"/>
      <c r="S160" s="362"/>
      <c r="T160" s="362"/>
      <c r="U160" s="362"/>
      <c r="V160" s="362"/>
      <c r="W160" s="362"/>
      <c r="X160" s="362"/>
      <c r="Y160" s="362"/>
      <c r="Z160" s="362"/>
      <c r="AA160" s="362"/>
      <c r="AB160" s="362"/>
      <c r="AC160" s="362"/>
      <c r="AD160" s="362"/>
      <c r="AE160" s="362"/>
      <c r="AF160" s="362"/>
      <c r="AG160" s="362"/>
      <c r="AH160" s="362"/>
      <c r="AI160" s="362"/>
      <c r="AJ160" s="362"/>
      <c r="AK160" s="362"/>
      <c r="AL160" s="362"/>
      <c r="AM160" s="362"/>
      <c r="AN160" s="362"/>
      <c r="AO160" s="362"/>
      <c r="AP160" s="362"/>
      <c r="AQ160" s="362"/>
      <c r="AR160" s="362"/>
      <c r="AS160" s="362"/>
      <c r="AT160" s="362"/>
    </row>
    <row r="161" spans="2:46" ht="14.4" x14ac:dyDescent="0.3">
      <c r="B161" s="362"/>
      <c r="C161" s="362"/>
      <c r="D161" s="362"/>
      <c r="E161" s="362"/>
      <c r="F161" s="362"/>
      <c r="G161" s="362"/>
      <c r="H161" s="362"/>
      <c r="I161" s="362"/>
      <c r="J161" s="362"/>
      <c r="K161" s="362"/>
      <c r="L161" s="362"/>
      <c r="M161" s="362"/>
      <c r="N161" s="362"/>
      <c r="O161" s="362"/>
      <c r="P161" s="362"/>
      <c r="Q161" s="362"/>
      <c r="R161" s="362"/>
      <c r="S161" s="362"/>
      <c r="T161" s="362"/>
      <c r="U161" s="362"/>
      <c r="V161" s="362"/>
      <c r="W161" s="362"/>
      <c r="X161" s="362"/>
      <c r="Y161" s="362"/>
      <c r="Z161" s="362"/>
      <c r="AA161" s="362"/>
      <c r="AB161" s="362"/>
      <c r="AC161" s="362"/>
      <c r="AD161" s="362"/>
      <c r="AE161" s="362"/>
      <c r="AF161" s="362"/>
      <c r="AG161" s="362"/>
      <c r="AH161" s="362"/>
      <c r="AI161" s="362"/>
      <c r="AJ161" s="362"/>
      <c r="AK161" s="362"/>
      <c r="AL161" s="362"/>
      <c r="AM161" s="362"/>
      <c r="AN161" s="362"/>
      <c r="AO161" s="362"/>
      <c r="AP161" s="362"/>
      <c r="AQ161" s="362"/>
      <c r="AR161" s="362"/>
      <c r="AS161" s="362"/>
      <c r="AT161" s="362"/>
    </row>
    <row r="162" spans="2:46" ht="14.4" x14ac:dyDescent="0.3">
      <c r="B162" s="362"/>
      <c r="C162" s="362"/>
      <c r="D162" s="362"/>
      <c r="E162" s="362"/>
      <c r="F162" s="362"/>
      <c r="G162" s="362"/>
      <c r="H162" s="362"/>
      <c r="I162" s="362"/>
      <c r="J162" s="362"/>
      <c r="K162" s="362"/>
      <c r="L162" s="362"/>
      <c r="M162" s="362"/>
      <c r="N162" s="362"/>
      <c r="O162" s="362"/>
      <c r="P162" s="362"/>
      <c r="Q162" s="362"/>
      <c r="R162" s="362"/>
      <c r="S162" s="362"/>
      <c r="T162" s="362"/>
      <c r="U162" s="362"/>
      <c r="V162" s="362"/>
      <c r="W162" s="362"/>
      <c r="X162" s="362"/>
      <c r="Y162" s="362"/>
      <c r="Z162" s="362"/>
      <c r="AA162" s="362"/>
      <c r="AB162" s="362"/>
      <c r="AC162" s="362"/>
      <c r="AD162" s="362"/>
      <c r="AE162" s="362"/>
      <c r="AF162" s="362"/>
      <c r="AG162" s="362"/>
      <c r="AH162" s="362"/>
      <c r="AI162" s="362"/>
      <c r="AJ162" s="362"/>
      <c r="AK162" s="362"/>
      <c r="AL162" s="362"/>
      <c r="AM162" s="362"/>
      <c r="AN162" s="362"/>
      <c r="AO162" s="362"/>
      <c r="AP162" s="362"/>
      <c r="AQ162" s="362"/>
      <c r="AR162" s="362"/>
      <c r="AS162" s="362"/>
      <c r="AT162" s="362"/>
    </row>
    <row r="163" spans="2:46" ht="14.4" x14ac:dyDescent="0.3">
      <c r="B163" s="362"/>
      <c r="C163" s="362"/>
      <c r="D163" s="362"/>
      <c r="E163" s="362"/>
      <c r="F163" s="362"/>
      <c r="G163" s="362"/>
      <c r="H163" s="362"/>
      <c r="I163" s="362"/>
      <c r="J163" s="362"/>
      <c r="K163" s="362"/>
      <c r="L163" s="362"/>
      <c r="M163" s="362"/>
      <c r="N163" s="362"/>
      <c r="O163" s="362"/>
      <c r="P163" s="362"/>
      <c r="Q163" s="362"/>
      <c r="R163" s="362"/>
      <c r="S163" s="362"/>
      <c r="T163" s="362"/>
      <c r="U163" s="362"/>
      <c r="V163" s="362"/>
      <c r="W163" s="362"/>
      <c r="X163" s="362"/>
      <c r="Y163" s="362"/>
      <c r="Z163" s="362"/>
      <c r="AA163" s="362"/>
      <c r="AB163" s="362"/>
      <c r="AC163" s="362"/>
      <c r="AD163" s="362"/>
      <c r="AE163" s="362"/>
      <c r="AF163" s="362"/>
      <c r="AG163" s="362"/>
      <c r="AH163" s="362"/>
      <c r="AI163" s="362"/>
      <c r="AJ163" s="362"/>
      <c r="AK163" s="362"/>
      <c r="AL163" s="362"/>
      <c r="AM163" s="362"/>
      <c r="AN163" s="362"/>
      <c r="AO163" s="362"/>
      <c r="AP163" s="362"/>
      <c r="AQ163" s="362"/>
      <c r="AR163" s="362"/>
      <c r="AS163" s="362"/>
      <c r="AT163" s="362"/>
    </row>
    <row r="164" spans="2:46" ht="14.4" x14ac:dyDescent="0.3">
      <c r="B164" s="362"/>
      <c r="C164" s="362"/>
      <c r="D164" s="362"/>
      <c r="E164" s="362"/>
      <c r="F164" s="362"/>
      <c r="G164" s="362"/>
      <c r="H164" s="362"/>
      <c r="I164" s="362"/>
      <c r="J164" s="362"/>
      <c r="K164" s="362"/>
      <c r="L164" s="362"/>
      <c r="M164" s="362"/>
      <c r="N164" s="362"/>
      <c r="O164" s="362"/>
      <c r="P164" s="362"/>
      <c r="Q164" s="362"/>
      <c r="R164" s="362"/>
      <c r="S164" s="362"/>
      <c r="T164" s="362"/>
      <c r="U164" s="362"/>
      <c r="V164" s="362"/>
      <c r="W164" s="362"/>
      <c r="X164" s="362"/>
      <c r="Y164" s="362"/>
      <c r="Z164" s="362"/>
      <c r="AA164" s="362"/>
      <c r="AB164" s="362"/>
      <c r="AC164" s="362"/>
      <c r="AD164" s="362"/>
      <c r="AE164" s="362"/>
      <c r="AF164" s="362"/>
      <c r="AG164" s="362"/>
      <c r="AH164" s="362"/>
      <c r="AI164" s="362"/>
      <c r="AJ164" s="362"/>
      <c r="AK164" s="362"/>
      <c r="AL164" s="362"/>
      <c r="AM164" s="362"/>
      <c r="AN164" s="362"/>
      <c r="AO164" s="362"/>
      <c r="AP164" s="362"/>
      <c r="AQ164" s="362"/>
      <c r="AR164" s="362"/>
      <c r="AS164" s="362"/>
      <c r="AT164" s="362"/>
    </row>
    <row r="165" spans="2:46" ht="14.4" x14ac:dyDescent="0.3">
      <c r="B165" s="362"/>
      <c r="C165" s="362"/>
      <c r="D165" s="362"/>
      <c r="E165" s="362"/>
      <c r="F165" s="362"/>
      <c r="G165" s="362"/>
      <c r="H165" s="362"/>
      <c r="I165" s="362"/>
      <c r="J165" s="362"/>
      <c r="K165" s="362"/>
      <c r="L165" s="362"/>
      <c r="M165" s="362"/>
      <c r="N165" s="362"/>
      <c r="O165" s="362"/>
      <c r="P165" s="362"/>
      <c r="Q165" s="362"/>
      <c r="R165" s="362"/>
      <c r="S165" s="362"/>
      <c r="T165" s="362"/>
      <c r="U165" s="362"/>
      <c r="V165" s="362"/>
      <c r="W165" s="362"/>
      <c r="X165" s="362"/>
      <c r="Y165" s="362"/>
      <c r="Z165" s="362"/>
      <c r="AA165" s="362"/>
      <c r="AB165" s="362"/>
      <c r="AC165" s="362"/>
      <c r="AD165" s="362"/>
      <c r="AE165" s="362"/>
      <c r="AF165" s="362"/>
      <c r="AG165" s="362"/>
      <c r="AH165" s="362"/>
      <c r="AI165" s="362"/>
      <c r="AJ165" s="362"/>
      <c r="AK165" s="362"/>
      <c r="AL165" s="362"/>
      <c r="AM165" s="362"/>
      <c r="AN165" s="362"/>
      <c r="AO165" s="362"/>
      <c r="AP165" s="362"/>
      <c r="AQ165" s="362"/>
      <c r="AR165" s="362"/>
      <c r="AS165" s="362"/>
      <c r="AT165" s="362"/>
    </row>
    <row r="166" spans="2:46" ht="14.4" x14ac:dyDescent="0.3">
      <c r="B166" s="362"/>
      <c r="C166" s="362"/>
      <c r="D166" s="362"/>
      <c r="E166" s="362"/>
      <c r="F166" s="362"/>
      <c r="G166" s="362"/>
      <c r="H166" s="362"/>
      <c r="I166" s="362"/>
      <c r="J166" s="362"/>
      <c r="K166" s="362"/>
      <c r="L166" s="362"/>
      <c r="M166" s="362"/>
      <c r="N166" s="362"/>
      <c r="O166" s="362"/>
      <c r="P166" s="362"/>
      <c r="Q166" s="362"/>
      <c r="R166" s="362"/>
      <c r="S166" s="362"/>
      <c r="T166" s="362"/>
      <c r="U166" s="362"/>
      <c r="V166" s="362"/>
      <c r="W166" s="362"/>
      <c r="X166" s="362"/>
      <c r="Y166" s="362"/>
      <c r="Z166" s="362"/>
      <c r="AA166" s="362"/>
      <c r="AB166" s="362"/>
      <c r="AC166" s="362"/>
      <c r="AD166" s="362"/>
      <c r="AE166" s="362"/>
      <c r="AF166" s="362"/>
      <c r="AG166" s="362"/>
      <c r="AH166" s="362"/>
      <c r="AI166" s="362"/>
      <c r="AJ166" s="362"/>
      <c r="AK166" s="362"/>
      <c r="AL166" s="362"/>
      <c r="AM166" s="362"/>
      <c r="AN166" s="362"/>
      <c r="AO166" s="362"/>
      <c r="AP166" s="362"/>
      <c r="AQ166" s="362"/>
      <c r="AR166" s="362"/>
      <c r="AS166" s="362"/>
      <c r="AT166" s="362"/>
    </row>
    <row r="167" spans="2:46" ht="14.4" x14ac:dyDescent="0.3">
      <c r="B167" s="362"/>
      <c r="C167" s="362"/>
      <c r="D167" s="362"/>
      <c r="E167" s="362"/>
      <c r="F167" s="362"/>
      <c r="G167" s="362"/>
      <c r="H167" s="362"/>
      <c r="I167" s="362"/>
      <c r="J167" s="362"/>
      <c r="K167" s="362"/>
      <c r="L167" s="362"/>
      <c r="M167" s="362"/>
      <c r="N167" s="362"/>
      <c r="O167" s="362"/>
      <c r="P167" s="362"/>
      <c r="Q167" s="362"/>
      <c r="R167" s="362"/>
      <c r="S167" s="362"/>
      <c r="T167" s="362"/>
      <c r="U167" s="362"/>
      <c r="V167" s="362"/>
      <c r="W167" s="362"/>
      <c r="X167" s="362"/>
      <c r="Y167" s="362"/>
      <c r="Z167" s="362"/>
      <c r="AA167" s="362"/>
      <c r="AB167" s="362"/>
      <c r="AC167" s="362"/>
      <c r="AD167" s="362"/>
      <c r="AE167" s="362"/>
      <c r="AF167" s="362"/>
      <c r="AG167" s="362"/>
      <c r="AH167" s="362"/>
      <c r="AI167" s="362"/>
      <c r="AJ167" s="362"/>
      <c r="AK167" s="362"/>
      <c r="AL167" s="362"/>
      <c r="AM167" s="362"/>
      <c r="AN167" s="362"/>
      <c r="AO167" s="362"/>
      <c r="AP167" s="362"/>
      <c r="AQ167" s="362"/>
      <c r="AR167" s="362"/>
      <c r="AS167" s="362"/>
      <c r="AT167" s="362"/>
    </row>
    <row r="168" spans="2:46" ht="14.4" x14ac:dyDescent="0.3">
      <c r="B168" s="362"/>
      <c r="C168" s="362"/>
      <c r="D168" s="362"/>
      <c r="E168" s="362"/>
      <c r="F168" s="362"/>
      <c r="G168" s="362"/>
      <c r="H168" s="362"/>
      <c r="I168" s="362"/>
      <c r="J168" s="362"/>
      <c r="K168" s="362"/>
      <c r="L168" s="362"/>
      <c r="M168" s="362"/>
      <c r="N168" s="362"/>
      <c r="O168" s="362"/>
      <c r="P168" s="362"/>
      <c r="Q168" s="362"/>
      <c r="R168" s="362"/>
      <c r="S168" s="362"/>
      <c r="T168" s="362"/>
      <c r="U168" s="362"/>
      <c r="V168" s="362"/>
      <c r="W168" s="362"/>
      <c r="X168" s="362"/>
      <c r="Y168" s="362"/>
      <c r="Z168" s="362"/>
      <c r="AA168" s="362"/>
      <c r="AB168" s="362"/>
      <c r="AC168" s="362"/>
      <c r="AD168" s="362"/>
      <c r="AE168" s="362"/>
      <c r="AF168" s="362"/>
      <c r="AG168" s="362"/>
      <c r="AH168" s="362"/>
      <c r="AI168" s="362"/>
      <c r="AJ168" s="362"/>
      <c r="AK168" s="362"/>
      <c r="AL168" s="362"/>
      <c r="AM168" s="362"/>
      <c r="AN168" s="362"/>
      <c r="AO168" s="362"/>
      <c r="AP168" s="362"/>
      <c r="AQ168" s="362"/>
      <c r="AR168" s="362"/>
      <c r="AS168" s="362"/>
      <c r="AT168" s="362"/>
    </row>
    <row r="169" spans="2:46" ht="14.4" x14ac:dyDescent="0.3">
      <c r="B169" s="362"/>
      <c r="C169" s="362"/>
      <c r="D169" s="362"/>
      <c r="E169" s="362"/>
      <c r="F169" s="362"/>
      <c r="G169" s="362"/>
      <c r="H169" s="362"/>
      <c r="I169" s="362"/>
      <c r="J169" s="362"/>
      <c r="K169" s="362"/>
      <c r="L169" s="362"/>
      <c r="M169" s="362"/>
      <c r="N169" s="362"/>
      <c r="O169" s="362"/>
      <c r="P169" s="362"/>
      <c r="Q169" s="362"/>
      <c r="R169" s="362"/>
      <c r="S169" s="362"/>
      <c r="T169" s="362"/>
      <c r="U169" s="362"/>
      <c r="V169" s="362"/>
      <c r="W169" s="362"/>
      <c r="X169" s="362"/>
      <c r="Y169" s="362"/>
      <c r="Z169" s="362"/>
      <c r="AA169" s="362"/>
      <c r="AB169" s="362"/>
      <c r="AC169" s="362"/>
      <c r="AD169" s="362"/>
      <c r="AE169" s="362"/>
      <c r="AF169" s="362"/>
      <c r="AG169" s="362"/>
      <c r="AH169" s="362"/>
      <c r="AI169" s="362"/>
      <c r="AJ169" s="362"/>
      <c r="AK169" s="362"/>
      <c r="AL169" s="362"/>
      <c r="AM169" s="362"/>
      <c r="AN169" s="362"/>
      <c r="AO169" s="362"/>
      <c r="AP169" s="362"/>
      <c r="AQ169" s="362"/>
      <c r="AR169" s="362"/>
      <c r="AS169" s="362"/>
      <c r="AT169" s="362"/>
    </row>
    <row r="170" spans="2:46" ht="14.4" x14ac:dyDescent="0.3">
      <c r="B170" s="362"/>
      <c r="C170" s="362"/>
      <c r="D170" s="362"/>
      <c r="E170" s="362"/>
      <c r="F170" s="362"/>
      <c r="G170" s="362"/>
      <c r="H170" s="362"/>
      <c r="I170" s="362"/>
      <c r="J170" s="362"/>
      <c r="K170" s="362"/>
      <c r="L170" s="362"/>
      <c r="M170" s="362"/>
      <c r="N170" s="362"/>
      <c r="O170" s="362"/>
      <c r="P170" s="362"/>
      <c r="Q170" s="362"/>
      <c r="R170" s="362"/>
      <c r="S170" s="362"/>
      <c r="T170" s="362"/>
      <c r="U170" s="362"/>
      <c r="V170" s="362"/>
      <c r="W170" s="362"/>
      <c r="X170" s="362"/>
      <c r="Y170" s="362"/>
      <c r="Z170" s="362"/>
      <c r="AA170" s="362"/>
      <c r="AB170" s="362"/>
      <c r="AC170" s="362"/>
      <c r="AD170" s="362"/>
      <c r="AE170" s="362"/>
      <c r="AF170" s="362"/>
      <c r="AG170" s="362"/>
      <c r="AH170" s="362"/>
      <c r="AI170" s="362"/>
      <c r="AJ170" s="362"/>
      <c r="AK170" s="362"/>
      <c r="AL170" s="362"/>
      <c r="AM170" s="362"/>
      <c r="AN170" s="362"/>
      <c r="AO170" s="362"/>
      <c r="AP170" s="362"/>
      <c r="AQ170" s="362"/>
      <c r="AR170" s="362"/>
      <c r="AS170" s="362"/>
      <c r="AT170" s="362"/>
    </row>
    <row r="171" spans="2:46" ht="14.4" x14ac:dyDescent="0.3">
      <c r="B171" s="362"/>
      <c r="C171" s="362"/>
      <c r="D171" s="362"/>
      <c r="E171" s="362"/>
      <c r="F171" s="362"/>
      <c r="G171" s="362"/>
      <c r="H171" s="362"/>
      <c r="I171" s="362"/>
      <c r="J171" s="362"/>
      <c r="K171" s="362"/>
      <c r="L171" s="362"/>
      <c r="M171" s="362"/>
      <c r="N171" s="362"/>
      <c r="O171" s="362"/>
      <c r="P171" s="362"/>
      <c r="Q171" s="362"/>
      <c r="R171" s="362"/>
      <c r="S171" s="362"/>
      <c r="T171" s="362"/>
      <c r="U171" s="362"/>
      <c r="V171" s="362"/>
      <c r="W171" s="362"/>
      <c r="X171" s="362"/>
      <c r="Y171" s="362"/>
      <c r="Z171" s="362"/>
      <c r="AA171" s="362"/>
      <c r="AB171" s="362"/>
      <c r="AC171" s="362"/>
      <c r="AD171" s="362"/>
      <c r="AE171" s="362"/>
      <c r="AF171" s="362"/>
      <c r="AG171" s="362"/>
      <c r="AH171" s="362"/>
      <c r="AI171" s="362"/>
      <c r="AJ171" s="362"/>
      <c r="AK171" s="362"/>
      <c r="AL171" s="362"/>
      <c r="AM171" s="362"/>
      <c r="AN171" s="362"/>
      <c r="AO171" s="362"/>
      <c r="AP171" s="362"/>
      <c r="AQ171" s="362"/>
      <c r="AR171" s="362"/>
      <c r="AS171" s="362"/>
      <c r="AT171" s="362"/>
    </row>
    <row r="172" spans="2:46" ht="14.4" x14ac:dyDescent="0.3">
      <c r="B172" s="362"/>
      <c r="C172" s="362"/>
      <c r="D172" s="362"/>
      <c r="E172" s="362"/>
      <c r="F172" s="362"/>
      <c r="G172" s="362"/>
      <c r="H172" s="362"/>
      <c r="I172" s="362"/>
      <c r="J172" s="362"/>
      <c r="K172" s="362"/>
      <c r="L172" s="362"/>
      <c r="M172" s="362"/>
      <c r="N172" s="362"/>
      <c r="O172" s="362"/>
      <c r="P172" s="362"/>
      <c r="Q172" s="362"/>
      <c r="R172" s="362"/>
      <c r="S172" s="362"/>
      <c r="T172" s="362"/>
      <c r="U172" s="362"/>
      <c r="V172" s="362"/>
      <c r="W172" s="362"/>
      <c r="X172" s="362"/>
      <c r="Y172" s="362"/>
      <c r="Z172" s="362"/>
      <c r="AA172" s="362"/>
      <c r="AB172" s="362"/>
      <c r="AC172" s="362"/>
      <c r="AD172" s="362"/>
      <c r="AE172" s="362"/>
      <c r="AF172" s="362"/>
      <c r="AG172" s="362"/>
      <c r="AH172" s="362"/>
      <c r="AI172" s="362"/>
      <c r="AJ172" s="362"/>
      <c r="AK172" s="362"/>
      <c r="AL172" s="362"/>
      <c r="AM172" s="362"/>
      <c r="AN172" s="362"/>
      <c r="AO172" s="362"/>
      <c r="AP172" s="362"/>
      <c r="AQ172" s="362"/>
      <c r="AR172" s="362"/>
      <c r="AS172" s="362"/>
      <c r="AT172" s="362"/>
    </row>
    <row r="173" spans="2:46" ht="14.4" x14ac:dyDescent="0.3">
      <c r="B173" s="362"/>
      <c r="C173" s="362"/>
      <c r="D173" s="362"/>
      <c r="E173" s="362"/>
      <c r="F173" s="362"/>
      <c r="G173" s="362"/>
      <c r="H173" s="362"/>
      <c r="I173" s="362"/>
      <c r="J173" s="362"/>
      <c r="K173" s="362"/>
      <c r="L173" s="362"/>
      <c r="M173" s="362"/>
      <c r="N173" s="362"/>
      <c r="O173" s="362"/>
      <c r="P173" s="362"/>
      <c r="Q173" s="362"/>
      <c r="R173" s="362"/>
      <c r="S173" s="362"/>
      <c r="T173" s="362"/>
      <c r="U173" s="362"/>
      <c r="V173" s="362"/>
      <c r="W173" s="362"/>
      <c r="X173" s="362"/>
      <c r="Y173" s="362"/>
      <c r="Z173" s="362"/>
      <c r="AA173" s="362"/>
      <c r="AB173" s="362"/>
      <c r="AC173" s="362"/>
      <c r="AD173" s="362"/>
      <c r="AE173" s="362"/>
      <c r="AF173" s="362"/>
      <c r="AG173" s="362"/>
      <c r="AH173" s="362"/>
      <c r="AI173" s="362"/>
      <c r="AJ173" s="362"/>
      <c r="AK173" s="362"/>
      <c r="AL173" s="362"/>
      <c r="AM173" s="362"/>
      <c r="AN173" s="362"/>
      <c r="AO173" s="362"/>
      <c r="AP173" s="362"/>
      <c r="AQ173" s="362"/>
      <c r="AR173" s="362"/>
      <c r="AS173" s="362"/>
      <c r="AT173" s="362"/>
    </row>
    <row r="174" spans="2:46" ht="14.4" x14ac:dyDescent="0.3">
      <c r="B174" s="362"/>
      <c r="C174" s="362"/>
      <c r="D174" s="362"/>
      <c r="E174" s="362"/>
      <c r="F174" s="362"/>
      <c r="G174" s="362"/>
      <c r="H174" s="362"/>
      <c r="I174" s="362"/>
      <c r="J174" s="362"/>
      <c r="K174" s="362"/>
      <c r="L174" s="362"/>
      <c r="M174" s="362"/>
      <c r="N174" s="362"/>
      <c r="O174" s="362"/>
      <c r="P174" s="362"/>
      <c r="Q174" s="362"/>
      <c r="R174" s="362"/>
      <c r="S174" s="362"/>
      <c r="T174" s="362"/>
      <c r="U174" s="362"/>
      <c r="V174" s="362"/>
      <c r="W174" s="362"/>
      <c r="X174" s="362"/>
      <c r="Y174" s="362"/>
      <c r="Z174" s="362"/>
      <c r="AA174" s="362"/>
      <c r="AB174" s="362"/>
      <c r="AC174" s="362"/>
      <c r="AD174" s="362"/>
      <c r="AE174" s="362"/>
      <c r="AF174" s="362"/>
      <c r="AG174" s="362"/>
      <c r="AH174" s="362"/>
      <c r="AI174" s="362"/>
      <c r="AJ174" s="362"/>
      <c r="AK174" s="362"/>
      <c r="AL174" s="362"/>
      <c r="AM174" s="362"/>
      <c r="AN174" s="362"/>
      <c r="AO174" s="362"/>
      <c r="AP174" s="362"/>
      <c r="AQ174" s="362"/>
      <c r="AR174" s="362"/>
      <c r="AS174" s="362"/>
      <c r="AT174" s="362"/>
    </row>
    <row r="175" spans="2:46" ht="14.4" x14ac:dyDescent="0.3">
      <c r="B175" s="362"/>
      <c r="C175" s="362"/>
      <c r="D175" s="362"/>
      <c r="E175" s="362"/>
      <c r="F175" s="362"/>
      <c r="G175" s="362"/>
      <c r="H175" s="362"/>
      <c r="I175" s="362"/>
      <c r="J175" s="362"/>
      <c r="K175" s="362"/>
      <c r="L175" s="362"/>
      <c r="M175" s="362"/>
      <c r="N175" s="362"/>
      <c r="O175" s="362"/>
      <c r="P175" s="362"/>
      <c r="Q175" s="362"/>
      <c r="R175" s="362"/>
      <c r="S175" s="362"/>
      <c r="T175" s="362"/>
      <c r="U175" s="362"/>
      <c r="V175" s="362"/>
      <c r="W175" s="362"/>
      <c r="X175" s="362"/>
      <c r="Y175" s="362"/>
      <c r="Z175" s="362"/>
      <c r="AA175" s="362"/>
      <c r="AB175" s="362"/>
      <c r="AC175" s="362"/>
      <c r="AD175" s="362"/>
      <c r="AE175" s="362"/>
      <c r="AF175" s="362"/>
      <c r="AG175" s="362"/>
      <c r="AH175" s="362"/>
      <c r="AI175" s="362"/>
      <c r="AJ175" s="362"/>
      <c r="AK175" s="362"/>
      <c r="AL175" s="362"/>
      <c r="AM175" s="362"/>
      <c r="AN175" s="362"/>
      <c r="AO175" s="362"/>
      <c r="AP175" s="362"/>
      <c r="AQ175" s="362"/>
      <c r="AR175" s="362"/>
      <c r="AS175" s="362"/>
      <c r="AT175" s="362"/>
    </row>
    <row r="176" spans="2:46" ht="14.4" x14ac:dyDescent="0.3">
      <c r="B176" s="362"/>
      <c r="C176" s="362"/>
      <c r="D176" s="362"/>
      <c r="E176" s="362"/>
      <c r="F176" s="362"/>
      <c r="G176" s="362"/>
      <c r="H176" s="362"/>
      <c r="I176" s="362"/>
      <c r="J176" s="362"/>
      <c r="K176" s="362"/>
      <c r="L176" s="362"/>
      <c r="M176" s="362"/>
      <c r="N176" s="362"/>
      <c r="O176" s="362"/>
      <c r="P176" s="362"/>
      <c r="Q176" s="362"/>
      <c r="R176" s="362"/>
      <c r="S176" s="362"/>
      <c r="T176" s="362"/>
      <c r="U176" s="362"/>
      <c r="V176" s="362"/>
      <c r="W176" s="362"/>
      <c r="X176" s="362"/>
      <c r="Y176" s="362"/>
      <c r="Z176" s="362"/>
      <c r="AA176" s="362"/>
      <c r="AB176" s="362"/>
      <c r="AC176" s="362"/>
      <c r="AD176" s="362"/>
      <c r="AE176" s="362"/>
      <c r="AF176" s="362"/>
      <c r="AG176" s="362"/>
      <c r="AH176" s="362"/>
      <c r="AI176" s="362"/>
      <c r="AJ176" s="362"/>
      <c r="AK176" s="362"/>
      <c r="AL176" s="362"/>
      <c r="AM176" s="362"/>
      <c r="AN176" s="362"/>
      <c r="AO176" s="362"/>
      <c r="AP176" s="362"/>
      <c r="AQ176" s="362"/>
      <c r="AR176" s="362"/>
      <c r="AS176" s="362"/>
      <c r="AT176" s="362"/>
    </row>
    <row r="177" spans="2:46" ht="14.4" x14ac:dyDescent="0.3">
      <c r="B177" s="362"/>
      <c r="C177" s="362"/>
      <c r="D177" s="362"/>
      <c r="E177" s="362"/>
      <c r="F177" s="362"/>
      <c r="G177" s="362"/>
      <c r="H177" s="362"/>
      <c r="I177" s="362"/>
      <c r="J177" s="362"/>
      <c r="K177" s="362"/>
      <c r="L177" s="362"/>
      <c r="M177" s="362"/>
      <c r="N177" s="362"/>
      <c r="O177" s="362"/>
      <c r="P177" s="362"/>
      <c r="Q177" s="362"/>
      <c r="R177" s="362"/>
      <c r="S177" s="362"/>
      <c r="T177" s="362"/>
      <c r="U177" s="362"/>
      <c r="V177" s="362"/>
      <c r="W177" s="362"/>
      <c r="X177" s="362"/>
      <c r="Y177" s="362"/>
      <c r="Z177" s="362"/>
      <c r="AA177" s="362"/>
      <c r="AB177" s="362"/>
      <c r="AC177" s="362"/>
      <c r="AD177" s="362"/>
      <c r="AE177" s="362"/>
      <c r="AF177" s="362"/>
      <c r="AG177" s="362"/>
      <c r="AH177" s="362"/>
      <c r="AI177" s="362"/>
      <c r="AJ177" s="362"/>
      <c r="AK177" s="362"/>
      <c r="AL177" s="362"/>
      <c r="AM177" s="362"/>
      <c r="AN177" s="362"/>
      <c r="AO177" s="362"/>
      <c r="AP177" s="362"/>
      <c r="AQ177" s="362"/>
      <c r="AR177" s="362"/>
      <c r="AS177" s="362"/>
      <c r="AT177" s="362"/>
    </row>
    <row r="178" spans="2:46" ht="14.4" x14ac:dyDescent="0.3">
      <c r="B178" s="362"/>
      <c r="C178" s="362"/>
      <c r="D178" s="362"/>
      <c r="E178" s="362"/>
      <c r="F178" s="362"/>
      <c r="G178" s="362"/>
      <c r="H178" s="362"/>
      <c r="I178" s="362"/>
      <c r="J178" s="362"/>
      <c r="K178" s="362"/>
      <c r="L178" s="362"/>
      <c r="M178" s="362"/>
      <c r="N178" s="362"/>
      <c r="O178" s="362"/>
      <c r="P178" s="362"/>
      <c r="Q178" s="362"/>
      <c r="R178" s="362"/>
      <c r="S178" s="362"/>
      <c r="T178" s="362"/>
      <c r="U178" s="362"/>
      <c r="V178" s="362"/>
      <c r="W178" s="362"/>
      <c r="X178" s="362"/>
      <c r="Y178" s="362"/>
      <c r="Z178" s="362"/>
      <c r="AA178" s="362"/>
      <c r="AB178" s="362"/>
      <c r="AC178" s="362"/>
      <c r="AD178" s="362"/>
      <c r="AE178" s="362"/>
      <c r="AF178" s="362"/>
      <c r="AG178" s="362"/>
      <c r="AH178" s="362"/>
      <c r="AI178" s="362"/>
      <c r="AJ178" s="362"/>
      <c r="AK178" s="362"/>
      <c r="AL178" s="362"/>
      <c r="AM178" s="362"/>
      <c r="AN178" s="362"/>
      <c r="AO178" s="362"/>
      <c r="AP178" s="362"/>
      <c r="AQ178" s="362"/>
      <c r="AR178" s="362"/>
      <c r="AS178" s="362"/>
      <c r="AT178" s="362"/>
    </row>
    <row r="179" spans="2:46" ht="14.4" x14ac:dyDescent="0.3">
      <c r="B179" s="362"/>
      <c r="C179" s="362"/>
      <c r="D179" s="362"/>
      <c r="E179" s="362"/>
      <c r="F179" s="362"/>
      <c r="G179" s="362"/>
      <c r="H179" s="362"/>
      <c r="I179" s="362"/>
      <c r="J179" s="362"/>
      <c r="K179" s="362"/>
      <c r="L179" s="362"/>
      <c r="M179" s="362"/>
      <c r="N179" s="362"/>
      <c r="O179" s="362"/>
      <c r="P179" s="362"/>
      <c r="Q179" s="362"/>
      <c r="R179" s="362"/>
      <c r="S179" s="362"/>
      <c r="T179" s="362"/>
      <c r="U179" s="362"/>
      <c r="V179" s="362"/>
      <c r="W179" s="362"/>
      <c r="X179" s="362"/>
      <c r="Y179" s="362"/>
      <c r="Z179" s="362"/>
      <c r="AA179" s="362"/>
      <c r="AB179" s="362"/>
      <c r="AC179" s="362"/>
      <c r="AD179" s="362"/>
      <c r="AE179" s="362"/>
      <c r="AF179" s="362"/>
      <c r="AG179" s="362"/>
      <c r="AH179" s="362"/>
      <c r="AI179" s="362"/>
      <c r="AJ179" s="362"/>
      <c r="AK179" s="362"/>
      <c r="AL179" s="362"/>
      <c r="AM179" s="362"/>
      <c r="AN179" s="362"/>
      <c r="AO179" s="362"/>
      <c r="AP179" s="362"/>
      <c r="AQ179" s="362"/>
      <c r="AR179" s="362"/>
      <c r="AS179" s="362"/>
      <c r="AT179" s="362"/>
    </row>
    <row r="180" spans="2:46" ht="14.4" x14ac:dyDescent="0.3">
      <c r="B180" s="362"/>
      <c r="C180" s="362"/>
      <c r="D180" s="362"/>
      <c r="E180" s="362"/>
      <c r="F180" s="362"/>
      <c r="G180" s="362"/>
      <c r="H180" s="362"/>
      <c r="I180" s="362"/>
      <c r="J180" s="362"/>
      <c r="K180" s="362"/>
      <c r="L180" s="362"/>
      <c r="M180" s="362"/>
      <c r="N180" s="362"/>
      <c r="O180" s="362"/>
      <c r="P180" s="362"/>
      <c r="Q180" s="362"/>
      <c r="R180" s="362"/>
      <c r="S180" s="362"/>
      <c r="T180" s="362"/>
      <c r="U180" s="362"/>
      <c r="V180" s="362"/>
      <c r="W180" s="362"/>
      <c r="X180" s="362"/>
      <c r="Y180" s="362"/>
      <c r="Z180" s="362"/>
      <c r="AA180" s="362"/>
      <c r="AB180" s="362"/>
      <c r="AC180" s="362"/>
      <c r="AD180" s="362"/>
      <c r="AE180" s="362"/>
      <c r="AF180" s="362"/>
      <c r="AG180" s="362"/>
      <c r="AH180" s="362"/>
      <c r="AI180" s="362"/>
      <c r="AJ180" s="362"/>
      <c r="AK180" s="362"/>
      <c r="AL180" s="362"/>
      <c r="AM180" s="362"/>
      <c r="AN180" s="362"/>
      <c r="AO180" s="362"/>
      <c r="AP180" s="362"/>
      <c r="AQ180" s="362"/>
      <c r="AR180" s="362"/>
      <c r="AS180" s="362"/>
      <c r="AT180" s="362"/>
    </row>
    <row r="181" spans="2:46" ht="14.4" x14ac:dyDescent="0.3">
      <c r="B181" s="362"/>
      <c r="C181" s="362"/>
      <c r="D181" s="362"/>
      <c r="E181" s="362"/>
      <c r="F181" s="362"/>
      <c r="G181" s="362"/>
      <c r="H181" s="362"/>
      <c r="I181" s="362"/>
      <c r="J181" s="362"/>
      <c r="K181" s="362"/>
      <c r="L181" s="362"/>
      <c r="M181" s="362"/>
      <c r="N181" s="362"/>
      <c r="O181" s="362"/>
      <c r="P181" s="362"/>
      <c r="Q181" s="362"/>
      <c r="R181" s="362"/>
      <c r="S181" s="362"/>
      <c r="T181" s="362"/>
      <c r="U181" s="362"/>
      <c r="V181" s="362"/>
      <c r="W181" s="362"/>
      <c r="X181" s="362"/>
      <c r="Y181" s="362"/>
      <c r="Z181" s="362"/>
      <c r="AA181" s="362"/>
      <c r="AB181" s="362"/>
      <c r="AC181" s="362"/>
      <c r="AD181" s="362"/>
      <c r="AE181" s="362"/>
      <c r="AF181" s="362"/>
      <c r="AG181" s="362"/>
      <c r="AH181" s="362"/>
      <c r="AI181" s="362"/>
      <c r="AJ181" s="362"/>
      <c r="AK181" s="362"/>
      <c r="AL181" s="362"/>
      <c r="AM181" s="362"/>
      <c r="AN181" s="362"/>
      <c r="AO181" s="362"/>
      <c r="AP181" s="362"/>
      <c r="AQ181" s="362"/>
      <c r="AR181" s="362"/>
      <c r="AS181" s="362"/>
      <c r="AT181" s="362"/>
    </row>
    <row r="182" spans="2:46" ht="14.4" x14ac:dyDescent="0.3">
      <c r="B182" s="362"/>
      <c r="C182" s="362"/>
      <c r="D182" s="362"/>
      <c r="E182" s="362"/>
      <c r="F182" s="362"/>
      <c r="G182" s="362"/>
      <c r="H182" s="362"/>
      <c r="I182" s="362"/>
      <c r="J182" s="362"/>
      <c r="K182" s="362"/>
      <c r="L182" s="362"/>
      <c r="M182" s="362"/>
      <c r="N182" s="362"/>
      <c r="O182" s="362"/>
      <c r="P182" s="362"/>
      <c r="Q182" s="362"/>
      <c r="R182" s="362"/>
      <c r="S182" s="362"/>
      <c r="T182" s="362"/>
      <c r="U182" s="362"/>
      <c r="V182" s="362"/>
      <c r="W182" s="362"/>
      <c r="X182" s="362"/>
      <c r="Y182" s="362"/>
      <c r="Z182" s="362"/>
      <c r="AA182" s="362"/>
      <c r="AB182" s="362"/>
      <c r="AC182" s="362"/>
      <c r="AD182" s="362"/>
      <c r="AE182" s="362"/>
      <c r="AF182" s="362"/>
      <c r="AG182" s="362"/>
      <c r="AH182" s="362"/>
      <c r="AI182" s="362"/>
      <c r="AJ182" s="362"/>
      <c r="AK182" s="362"/>
      <c r="AL182" s="362"/>
      <c r="AM182" s="362"/>
      <c r="AN182" s="362"/>
      <c r="AO182" s="362"/>
      <c r="AP182" s="362"/>
      <c r="AQ182" s="362"/>
      <c r="AR182" s="362"/>
      <c r="AS182" s="362"/>
      <c r="AT182" s="362"/>
    </row>
    <row r="183" spans="2:46" ht="14.4" x14ac:dyDescent="0.3">
      <c r="B183" s="362"/>
      <c r="C183" s="362"/>
      <c r="D183" s="362"/>
      <c r="E183" s="362"/>
      <c r="F183" s="362"/>
      <c r="G183" s="362"/>
      <c r="H183" s="362"/>
      <c r="I183" s="362"/>
      <c r="J183" s="362"/>
      <c r="K183" s="362"/>
      <c r="L183" s="362"/>
      <c r="M183" s="362"/>
      <c r="N183" s="362"/>
      <c r="O183" s="362"/>
      <c r="P183" s="362"/>
      <c r="Q183" s="362"/>
      <c r="R183" s="362"/>
      <c r="S183" s="362"/>
      <c r="T183" s="362"/>
      <c r="U183" s="362"/>
      <c r="V183" s="362"/>
      <c r="W183" s="362"/>
      <c r="X183" s="362"/>
      <c r="Y183" s="362"/>
      <c r="Z183" s="362"/>
      <c r="AA183" s="362"/>
      <c r="AB183" s="362"/>
      <c r="AC183" s="362"/>
      <c r="AD183" s="362"/>
      <c r="AE183" s="362"/>
      <c r="AF183" s="362"/>
      <c r="AG183" s="362"/>
      <c r="AH183" s="362"/>
      <c r="AI183" s="362"/>
      <c r="AJ183" s="362"/>
      <c r="AK183" s="362"/>
      <c r="AL183" s="362"/>
      <c r="AM183" s="362"/>
      <c r="AN183" s="362"/>
      <c r="AO183" s="362"/>
      <c r="AP183" s="362"/>
      <c r="AQ183" s="362"/>
      <c r="AR183" s="362"/>
      <c r="AS183" s="362"/>
      <c r="AT183" s="362"/>
    </row>
    <row r="184" spans="2:46" ht="14.4" x14ac:dyDescent="0.3">
      <c r="B184" s="362"/>
      <c r="C184" s="362"/>
      <c r="D184" s="362"/>
      <c r="E184" s="362"/>
      <c r="F184" s="362"/>
      <c r="G184" s="362"/>
      <c r="H184" s="362"/>
      <c r="I184" s="362"/>
      <c r="J184" s="362"/>
      <c r="K184" s="362"/>
      <c r="L184" s="362"/>
      <c r="M184" s="362"/>
      <c r="N184" s="362"/>
      <c r="O184" s="362"/>
      <c r="P184" s="362"/>
      <c r="Q184" s="362"/>
      <c r="R184" s="362"/>
      <c r="S184" s="362"/>
      <c r="T184" s="362"/>
      <c r="U184" s="362"/>
      <c r="V184" s="362"/>
      <c r="W184" s="362"/>
      <c r="X184" s="362"/>
      <c r="Y184" s="362"/>
      <c r="Z184" s="362"/>
      <c r="AA184" s="362"/>
      <c r="AB184" s="362"/>
      <c r="AC184" s="362"/>
      <c r="AD184" s="362"/>
      <c r="AE184" s="362"/>
      <c r="AF184" s="362"/>
      <c r="AG184" s="362"/>
      <c r="AH184" s="362"/>
      <c r="AI184" s="362"/>
      <c r="AJ184" s="362"/>
      <c r="AK184" s="362"/>
      <c r="AL184" s="362"/>
      <c r="AM184" s="362"/>
      <c r="AN184" s="362"/>
      <c r="AO184" s="362"/>
      <c r="AP184" s="362"/>
      <c r="AQ184" s="362"/>
      <c r="AR184" s="362"/>
      <c r="AS184" s="362"/>
      <c r="AT184" s="362"/>
    </row>
    <row r="185" spans="2:46" ht="14.4" x14ac:dyDescent="0.3">
      <c r="B185" s="362"/>
      <c r="C185" s="362"/>
      <c r="D185" s="362"/>
      <c r="E185" s="362"/>
      <c r="F185" s="362"/>
      <c r="G185" s="362"/>
      <c r="H185" s="362"/>
      <c r="I185" s="362"/>
      <c r="J185" s="362"/>
      <c r="K185" s="362"/>
      <c r="L185" s="362"/>
      <c r="M185" s="362"/>
      <c r="N185" s="362"/>
      <c r="O185" s="362"/>
      <c r="P185" s="362"/>
      <c r="Q185" s="362"/>
      <c r="R185" s="362"/>
      <c r="S185" s="362"/>
      <c r="T185" s="362"/>
      <c r="U185" s="362"/>
      <c r="V185" s="362"/>
      <c r="W185" s="362"/>
      <c r="X185" s="362"/>
      <c r="Y185" s="362"/>
      <c r="Z185" s="362"/>
      <c r="AA185" s="362"/>
      <c r="AB185" s="362"/>
      <c r="AC185" s="362"/>
      <c r="AD185" s="362"/>
      <c r="AE185" s="362"/>
      <c r="AF185" s="362"/>
      <c r="AG185" s="362"/>
      <c r="AH185" s="362"/>
      <c r="AI185" s="362"/>
      <c r="AJ185" s="362"/>
      <c r="AK185" s="362"/>
      <c r="AL185" s="362"/>
      <c r="AM185" s="362"/>
      <c r="AN185" s="362"/>
      <c r="AO185" s="362"/>
      <c r="AP185" s="362"/>
      <c r="AQ185" s="362"/>
      <c r="AR185" s="362"/>
      <c r="AS185" s="362"/>
      <c r="AT185" s="362"/>
    </row>
    <row r="186" spans="2:46" ht="14.4" x14ac:dyDescent="0.3">
      <c r="B186" s="362"/>
      <c r="C186" s="362"/>
      <c r="D186" s="362"/>
      <c r="E186" s="362"/>
      <c r="F186" s="362"/>
      <c r="G186" s="362"/>
      <c r="H186" s="362"/>
      <c r="I186" s="362"/>
      <c r="J186" s="362"/>
      <c r="K186" s="362"/>
      <c r="L186" s="362"/>
      <c r="M186" s="362"/>
      <c r="N186" s="362"/>
      <c r="O186" s="362"/>
      <c r="P186" s="362"/>
      <c r="Q186" s="362"/>
      <c r="R186" s="362"/>
      <c r="S186" s="362"/>
      <c r="T186" s="362"/>
      <c r="U186" s="362"/>
      <c r="V186" s="362"/>
      <c r="W186" s="362"/>
      <c r="X186" s="362"/>
      <c r="Y186" s="362"/>
      <c r="Z186" s="362"/>
      <c r="AA186" s="362"/>
      <c r="AB186" s="362"/>
      <c r="AC186" s="362"/>
      <c r="AD186" s="362"/>
      <c r="AE186" s="362"/>
      <c r="AF186" s="362"/>
      <c r="AG186" s="362"/>
      <c r="AH186" s="362"/>
      <c r="AI186" s="362"/>
      <c r="AJ186" s="362"/>
      <c r="AK186" s="362"/>
      <c r="AL186" s="362"/>
      <c r="AM186" s="362"/>
      <c r="AN186" s="362"/>
      <c r="AO186" s="362"/>
      <c r="AP186" s="362"/>
      <c r="AQ186" s="362"/>
      <c r="AR186" s="362"/>
      <c r="AS186" s="362"/>
      <c r="AT186" s="362"/>
    </row>
    <row r="187" spans="2:46" ht="14.4" x14ac:dyDescent="0.3">
      <c r="B187" s="362"/>
      <c r="C187" s="362"/>
      <c r="D187" s="362"/>
      <c r="E187" s="362"/>
      <c r="F187" s="362"/>
      <c r="G187" s="362"/>
      <c r="H187" s="362"/>
      <c r="I187" s="362"/>
      <c r="J187" s="362"/>
      <c r="K187" s="362"/>
      <c r="L187" s="362"/>
      <c r="M187" s="362"/>
      <c r="N187" s="362"/>
      <c r="O187" s="362"/>
      <c r="P187" s="362"/>
      <c r="Q187" s="362"/>
      <c r="R187" s="362"/>
      <c r="S187" s="362"/>
      <c r="T187" s="362"/>
      <c r="U187" s="362"/>
      <c r="V187" s="362"/>
      <c r="W187" s="362"/>
      <c r="X187" s="362"/>
      <c r="Y187" s="362"/>
      <c r="Z187" s="362"/>
      <c r="AA187" s="362"/>
      <c r="AB187" s="362"/>
      <c r="AC187" s="362"/>
      <c r="AD187" s="362"/>
      <c r="AE187" s="362"/>
      <c r="AF187" s="362"/>
      <c r="AG187" s="362"/>
      <c r="AH187" s="362"/>
      <c r="AI187" s="362"/>
      <c r="AJ187" s="362"/>
      <c r="AK187" s="362"/>
      <c r="AL187" s="362"/>
      <c r="AM187" s="362"/>
      <c r="AN187" s="362"/>
      <c r="AO187" s="362"/>
      <c r="AP187" s="362"/>
      <c r="AQ187" s="362"/>
      <c r="AR187" s="362"/>
      <c r="AS187" s="362"/>
      <c r="AT187" s="362"/>
    </row>
    <row r="188" spans="2:46" ht="14.4" x14ac:dyDescent="0.3">
      <c r="B188" s="362"/>
      <c r="C188" s="362"/>
      <c r="D188" s="362"/>
      <c r="E188" s="362"/>
      <c r="F188" s="362"/>
      <c r="G188" s="362"/>
      <c r="H188" s="362"/>
      <c r="I188" s="362"/>
      <c r="J188" s="362"/>
      <c r="K188" s="362"/>
      <c r="L188" s="362"/>
      <c r="M188" s="362"/>
      <c r="N188" s="362"/>
      <c r="O188" s="362"/>
      <c r="P188" s="362"/>
      <c r="Q188" s="362"/>
      <c r="R188" s="362"/>
      <c r="S188" s="362"/>
      <c r="T188" s="362"/>
      <c r="U188" s="362"/>
      <c r="V188" s="362"/>
      <c r="W188" s="362"/>
      <c r="X188" s="362"/>
      <c r="Y188" s="362"/>
      <c r="Z188" s="362"/>
      <c r="AA188" s="362"/>
      <c r="AB188" s="362"/>
      <c r="AC188" s="362"/>
      <c r="AD188" s="362"/>
      <c r="AE188" s="362"/>
      <c r="AF188" s="362"/>
      <c r="AG188" s="362"/>
      <c r="AH188" s="362"/>
      <c r="AI188" s="362"/>
      <c r="AJ188" s="362"/>
      <c r="AK188" s="362"/>
      <c r="AL188" s="362"/>
      <c r="AM188" s="362"/>
      <c r="AN188" s="362"/>
      <c r="AO188" s="362"/>
      <c r="AP188" s="362"/>
      <c r="AQ188" s="362"/>
      <c r="AR188" s="362"/>
      <c r="AS188" s="362"/>
      <c r="AT188" s="362"/>
    </row>
    <row r="189" spans="2:46" ht="14.4" x14ac:dyDescent="0.3">
      <c r="B189" s="362"/>
      <c r="C189" s="362"/>
      <c r="D189" s="362"/>
      <c r="E189" s="362"/>
      <c r="F189" s="362"/>
      <c r="G189" s="362"/>
      <c r="H189" s="362"/>
      <c r="I189" s="362"/>
      <c r="J189" s="362"/>
      <c r="K189" s="362"/>
      <c r="L189" s="362"/>
      <c r="M189" s="362"/>
      <c r="N189" s="362"/>
      <c r="O189" s="362"/>
      <c r="P189" s="362"/>
      <c r="Q189" s="362"/>
      <c r="R189" s="362"/>
      <c r="S189" s="362"/>
      <c r="T189" s="362"/>
      <c r="U189" s="362"/>
      <c r="V189" s="362"/>
      <c r="W189" s="362"/>
      <c r="X189" s="362"/>
      <c r="Y189" s="362"/>
      <c r="Z189" s="362"/>
      <c r="AA189" s="362"/>
      <c r="AB189" s="362"/>
      <c r="AC189" s="362"/>
      <c r="AD189" s="362"/>
      <c r="AE189" s="362"/>
      <c r="AF189" s="362"/>
      <c r="AG189" s="362"/>
      <c r="AH189" s="362"/>
      <c r="AI189" s="362"/>
      <c r="AJ189" s="362"/>
      <c r="AK189" s="362"/>
      <c r="AL189" s="362"/>
      <c r="AM189" s="362"/>
      <c r="AN189" s="362"/>
      <c r="AO189" s="362"/>
      <c r="AP189" s="362"/>
      <c r="AQ189" s="362"/>
      <c r="AR189" s="362"/>
      <c r="AS189" s="362"/>
      <c r="AT189" s="362"/>
    </row>
    <row r="190" spans="2:46" ht="14.4" x14ac:dyDescent="0.3">
      <c r="B190" s="362"/>
      <c r="C190" s="362"/>
      <c r="D190" s="362"/>
      <c r="E190" s="362"/>
      <c r="F190" s="362"/>
      <c r="G190" s="362"/>
      <c r="H190" s="362"/>
      <c r="I190" s="362"/>
      <c r="J190" s="362"/>
      <c r="K190" s="362"/>
      <c r="L190" s="362"/>
      <c r="M190" s="362"/>
      <c r="N190" s="362"/>
      <c r="O190" s="362"/>
      <c r="P190" s="362"/>
      <c r="Q190" s="362"/>
      <c r="R190" s="362"/>
      <c r="S190" s="362"/>
      <c r="T190" s="362"/>
      <c r="U190" s="362"/>
      <c r="V190" s="362"/>
      <c r="W190" s="362"/>
      <c r="X190" s="362"/>
      <c r="Y190" s="362"/>
      <c r="Z190" s="362"/>
      <c r="AA190" s="362"/>
      <c r="AB190" s="362"/>
      <c r="AC190" s="362"/>
      <c r="AD190" s="362"/>
      <c r="AE190" s="362"/>
      <c r="AF190" s="362"/>
      <c r="AG190" s="362"/>
      <c r="AH190" s="362"/>
      <c r="AI190" s="362"/>
      <c r="AJ190" s="362"/>
      <c r="AK190" s="362"/>
      <c r="AL190" s="362"/>
      <c r="AM190" s="362"/>
      <c r="AN190" s="362"/>
      <c r="AO190" s="362"/>
      <c r="AP190" s="362"/>
      <c r="AQ190" s="362"/>
      <c r="AR190" s="362"/>
      <c r="AS190" s="362"/>
      <c r="AT190" s="362"/>
    </row>
    <row r="191" spans="2:46" ht="14.4" x14ac:dyDescent="0.3">
      <c r="B191" s="362"/>
      <c r="C191" s="362"/>
      <c r="D191" s="362"/>
      <c r="E191" s="362"/>
      <c r="F191" s="362"/>
      <c r="G191" s="362"/>
      <c r="H191" s="362"/>
      <c r="I191" s="362"/>
      <c r="J191" s="362"/>
      <c r="K191" s="362"/>
      <c r="L191" s="362"/>
      <c r="M191" s="362"/>
      <c r="N191" s="362"/>
      <c r="O191" s="362"/>
      <c r="P191" s="362"/>
      <c r="Q191" s="362"/>
      <c r="R191" s="362"/>
      <c r="S191" s="362"/>
      <c r="T191" s="362"/>
      <c r="U191" s="362"/>
      <c r="V191" s="362"/>
      <c r="W191" s="362"/>
      <c r="X191" s="362"/>
      <c r="Y191" s="362"/>
      <c r="Z191" s="362"/>
      <c r="AA191" s="362"/>
      <c r="AB191" s="362"/>
      <c r="AC191" s="362"/>
      <c r="AD191" s="362"/>
      <c r="AE191" s="362"/>
      <c r="AF191" s="362"/>
      <c r="AG191" s="362"/>
      <c r="AH191" s="362"/>
      <c r="AI191" s="362"/>
      <c r="AJ191" s="362"/>
      <c r="AK191" s="362"/>
      <c r="AL191" s="362"/>
      <c r="AM191" s="362"/>
      <c r="AN191" s="362"/>
      <c r="AO191" s="362"/>
      <c r="AP191" s="362"/>
      <c r="AQ191" s="362"/>
      <c r="AR191" s="362"/>
      <c r="AS191" s="362"/>
      <c r="AT191" s="362"/>
    </row>
    <row r="192" spans="2:46" ht="14.4" x14ac:dyDescent="0.3">
      <c r="B192" s="362"/>
      <c r="C192" s="362"/>
      <c r="D192" s="362"/>
      <c r="E192" s="362"/>
      <c r="F192" s="362"/>
      <c r="G192" s="362"/>
      <c r="H192" s="362"/>
      <c r="I192" s="362"/>
      <c r="J192" s="362"/>
      <c r="K192" s="362"/>
      <c r="L192" s="362"/>
      <c r="M192" s="362"/>
      <c r="N192" s="362"/>
      <c r="O192" s="362"/>
      <c r="P192" s="362"/>
      <c r="Q192" s="362"/>
      <c r="R192" s="362"/>
      <c r="S192" s="362"/>
      <c r="T192" s="362"/>
      <c r="U192" s="362"/>
      <c r="V192" s="362"/>
      <c r="W192" s="362"/>
      <c r="X192" s="362"/>
      <c r="Y192" s="362"/>
      <c r="Z192" s="362"/>
      <c r="AA192" s="362"/>
      <c r="AB192" s="362"/>
      <c r="AC192" s="362"/>
      <c r="AD192" s="362"/>
      <c r="AE192" s="362"/>
      <c r="AF192" s="362"/>
      <c r="AG192" s="362"/>
      <c r="AH192" s="362"/>
      <c r="AI192" s="362"/>
      <c r="AJ192" s="362"/>
      <c r="AK192" s="362"/>
      <c r="AL192" s="362"/>
      <c r="AM192" s="362"/>
      <c r="AN192" s="362"/>
      <c r="AO192" s="362"/>
      <c r="AP192" s="362"/>
      <c r="AQ192" s="362"/>
      <c r="AR192" s="362"/>
      <c r="AS192" s="362"/>
      <c r="AT192" s="362"/>
    </row>
    <row r="193" spans="2:46" ht="14.4" x14ac:dyDescent="0.3">
      <c r="B193" s="362"/>
      <c r="C193" s="362"/>
      <c r="D193" s="362"/>
      <c r="E193" s="362"/>
      <c r="F193" s="362"/>
      <c r="G193" s="362"/>
      <c r="H193" s="362"/>
      <c r="I193" s="362"/>
      <c r="J193" s="362"/>
      <c r="K193" s="362"/>
      <c r="L193" s="362"/>
      <c r="M193" s="362"/>
      <c r="N193" s="362"/>
      <c r="O193" s="362"/>
      <c r="P193" s="362"/>
      <c r="Q193" s="362"/>
      <c r="R193" s="362"/>
      <c r="S193" s="362"/>
      <c r="T193" s="362"/>
      <c r="U193" s="362"/>
      <c r="V193" s="362"/>
      <c r="W193" s="362"/>
      <c r="X193" s="362"/>
      <c r="Y193" s="362"/>
      <c r="Z193" s="362"/>
      <c r="AA193" s="362"/>
      <c r="AB193" s="362"/>
      <c r="AC193" s="362"/>
      <c r="AD193" s="362"/>
      <c r="AE193" s="362"/>
      <c r="AF193" s="362"/>
      <c r="AG193" s="362"/>
      <c r="AH193" s="362"/>
      <c r="AI193" s="362"/>
      <c r="AJ193" s="362"/>
      <c r="AK193" s="362"/>
      <c r="AL193" s="362"/>
      <c r="AM193" s="362"/>
      <c r="AN193" s="362"/>
      <c r="AO193" s="362"/>
      <c r="AP193" s="362"/>
      <c r="AQ193" s="362"/>
      <c r="AR193" s="362"/>
      <c r="AS193" s="362"/>
      <c r="AT193" s="362"/>
    </row>
    <row r="194" spans="2:46" ht="14.4" x14ac:dyDescent="0.3">
      <c r="B194" s="362"/>
      <c r="C194" s="362"/>
      <c r="D194" s="362"/>
      <c r="E194" s="362"/>
      <c r="F194" s="362"/>
      <c r="G194" s="362"/>
      <c r="H194" s="362"/>
      <c r="I194" s="362"/>
      <c r="J194" s="362"/>
      <c r="K194" s="362"/>
      <c r="L194" s="362"/>
      <c r="M194" s="362"/>
      <c r="N194" s="362"/>
      <c r="O194" s="362"/>
      <c r="P194" s="362"/>
      <c r="Q194" s="362"/>
      <c r="R194" s="362"/>
      <c r="S194" s="362"/>
      <c r="T194" s="362"/>
      <c r="U194" s="362"/>
      <c r="V194" s="362"/>
      <c r="W194" s="362"/>
      <c r="X194" s="362"/>
      <c r="Y194" s="362"/>
      <c r="Z194" s="362"/>
      <c r="AA194" s="362"/>
      <c r="AB194" s="362"/>
      <c r="AC194" s="362"/>
      <c r="AD194" s="362"/>
      <c r="AE194" s="362"/>
      <c r="AF194" s="362"/>
      <c r="AG194" s="362"/>
      <c r="AH194" s="362"/>
      <c r="AI194" s="362"/>
      <c r="AJ194" s="362"/>
      <c r="AK194" s="362"/>
      <c r="AL194" s="362"/>
      <c r="AM194" s="362"/>
      <c r="AN194" s="362"/>
      <c r="AO194" s="362"/>
      <c r="AP194" s="362"/>
      <c r="AQ194" s="362"/>
      <c r="AR194" s="362"/>
      <c r="AS194" s="362"/>
      <c r="AT194" s="362"/>
    </row>
    <row r="195" spans="2:46" ht="14.4" x14ac:dyDescent="0.3">
      <c r="B195" s="362"/>
      <c r="C195" s="362"/>
      <c r="D195" s="362"/>
      <c r="E195" s="362"/>
      <c r="F195" s="362"/>
      <c r="G195" s="362"/>
      <c r="H195" s="362"/>
      <c r="I195" s="362"/>
      <c r="J195" s="362"/>
      <c r="K195" s="362"/>
      <c r="L195" s="362"/>
      <c r="M195" s="362"/>
      <c r="N195" s="362"/>
      <c r="O195" s="362"/>
      <c r="P195" s="362"/>
      <c r="Q195" s="362"/>
      <c r="R195" s="362"/>
      <c r="S195" s="362"/>
      <c r="T195" s="362"/>
      <c r="U195" s="362"/>
      <c r="V195" s="362"/>
      <c r="W195" s="362"/>
      <c r="X195" s="362"/>
      <c r="Y195" s="362"/>
      <c r="Z195" s="362"/>
      <c r="AA195" s="362"/>
      <c r="AB195" s="362"/>
      <c r="AC195" s="362"/>
      <c r="AD195" s="362"/>
      <c r="AE195" s="362"/>
      <c r="AF195" s="362"/>
      <c r="AG195" s="362"/>
      <c r="AH195" s="362"/>
      <c r="AI195" s="362"/>
      <c r="AJ195" s="362"/>
      <c r="AK195" s="362"/>
      <c r="AL195" s="362"/>
      <c r="AM195" s="362"/>
      <c r="AN195" s="362"/>
      <c r="AO195" s="362"/>
      <c r="AP195" s="362"/>
      <c r="AQ195" s="362"/>
      <c r="AR195" s="362"/>
      <c r="AS195" s="362"/>
      <c r="AT195" s="362"/>
    </row>
    <row r="196" spans="2:46" ht="14.4" x14ac:dyDescent="0.3">
      <c r="B196" s="362"/>
      <c r="C196" s="362"/>
      <c r="D196" s="362"/>
      <c r="E196" s="362"/>
      <c r="F196" s="362"/>
      <c r="G196" s="362"/>
      <c r="H196" s="362"/>
      <c r="I196" s="362"/>
      <c r="J196" s="362"/>
      <c r="K196" s="362"/>
      <c r="L196" s="362"/>
      <c r="M196" s="362"/>
      <c r="N196" s="362"/>
      <c r="O196" s="362"/>
      <c r="P196" s="362"/>
      <c r="Q196" s="362"/>
      <c r="R196" s="362"/>
      <c r="S196" s="362"/>
      <c r="T196" s="362"/>
      <c r="U196" s="362"/>
      <c r="V196" s="362"/>
      <c r="W196" s="362"/>
      <c r="X196" s="362"/>
      <c r="Y196" s="362"/>
      <c r="Z196" s="362"/>
      <c r="AA196" s="362"/>
      <c r="AB196" s="362"/>
      <c r="AC196" s="362"/>
      <c r="AD196" s="362"/>
      <c r="AE196" s="362"/>
      <c r="AF196" s="362"/>
      <c r="AG196" s="362"/>
      <c r="AH196" s="362"/>
      <c r="AI196" s="362"/>
      <c r="AJ196" s="362"/>
      <c r="AK196" s="362"/>
      <c r="AL196" s="362"/>
      <c r="AM196" s="362"/>
      <c r="AN196" s="362"/>
      <c r="AO196" s="362"/>
      <c r="AP196" s="362"/>
      <c r="AQ196" s="362"/>
      <c r="AR196" s="362"/>
      <c r="AS196" s="362"/>
      <c r="AT196" s="362"/>
    </row>
    <row r="197" spans="2:46" ht="14.4" x14ac:dyDescent="0.3">
      <c r="B197" s="362"/>
      <c r="C197" s="362"/>
      <c r="D197" s="362"/>
      <c r="E197" s="362"/>
      <c r="F197" s="362"/>
      <c r="G197" s="362"/>
      <c r="H197" s="362"/>
      <c r="I197" s="362"/>
      <c r="J197" s="362"/>
      <c r="K197" s="362"/>
      <c r="L197" s="362"/>
      <c r="M197" s="362"/>
      <c r="N197" s="362"/>
      <c r="O197" s="362"/>
      <c r="P197" s="362"/>
      <c r="Q197" s="362"/>
      <c r="R197" s="362"/>
      <c r="S197" s="362"/>
      <c r="T197" s="362"/>
      <c r="U197" s="362"/>
      <c r="V197" s="362"/>
      <c r="W197" s="362"/>
      <c r="X197" s="362"/>
      <c r="Y197" s="362"/>
      <c r="Z197" s="362"/>
      <c r="AA197" s="362"/>
      <c r="AB197" s="362"/>
      <c r="AC197" s="362"/>
      <c r="AD197" s="362"/>
      <c r="AE197" s="362"/>
      <c r="AF197" s="362"/>
      <c r="AG197" s="362"/>
      <c r="AH197" s="362"/>
      <c r="AI197" s="362"/>
      <c r="AJ197" s="362"/>
      <c r="AK197" s="362"/>
      <c r="AL197" s="362"/>
      <c r="AM197" s="362"/>
      <c r="AN197" s="362"/>
      <c r="AO197" s="362"/>
      <c r="AP197" s="362"/>
      <c r="AQ197" s="362"/>
      <c r="AR197" s="362"/>
      <c r="AS197" s="362"/>
      <c r="AT197" s="362"/>
    </row>
    <row r="198" spans="2:46" ht="14.4" x14ac:dyDescent="0.3">
      <c r="B198" s="362"/>
      <c r="C198" s="362"/>
      <c r="D198" s="362"/>
      <c r="E198" s="362"/>
      <c r="F198" s="362"/>
      <c r="G198" s="362"/>
      <c r="H198" s="362"/>
      <c r="I198" s="362"/>
      <c r="J198" s="362"/>
      <c r="K198" s="362"/>
      <c r="L198" s="362"/>
      <c r="M198" s="362"/>
      <c r="N198" s="362"/>
      <c r="O198" s="362"/>
      <c r="P198" s="362"/>
      <c r="Q198" s="362"/>
      <c r="R198" s="362"/>
      <c r="S198" s="362"/>
      <c r="T198" s="362"/>
      <c r="U198" s="362"/>
      <c r="V198" s="362"/>
      <c r="W198" s="362"/>
      <c r="X198" s="362"/>
      <c r="Y198" s="362"/>
      <c r="Z198" s="362"/>
      <c r="AA198" s="362"/>
      <c r="AB198" s="362"/>
      <c r="AC198" s="362"/>
      <c r="AD198" s="362"/>
      <c r="AE198" s="362"/>
      <c r="AF198" s="362"/>
      <c r="AG198" s="362"/>
      <c r="AH198" s="362"/>
      <c r="AI198" s="362"/>
      <c r="AJ198" s="362"/>
      <c r="AK198" s="362"/>
      <c r="AL198" s="362"/>
      <c r="AM198" s="362"/>
      <c r="AN198" s="362"/>
      <c r="AO198" s="362"/>
      <c r="AP198" s="362"/>
      <c r="AQ198" s="362"/>
      <c r="AR198" s="362"/>
      <c r="AS198" s="362"/>
      <c r="AT198" s="362"/>
    </row>
    <row r="199" spans="2:46" ht="14.4" x14ac:dyDescent="0.3">
      <c r="B199" s="362"/>
      <c r="C199" s="362"/>
      <c r="D199" s="362"/>
      <c r="E199" s="362"/>
      <c r="F199" s="362"/>
      <c r="G199" s="362"/>
      <c r="H199" s="362"/>
      <c r="I199" s="362"/>
      <c r="J199" s="362"/>
      <c r="K199" s="362"/>
      <c r="L199" s="362"/>
      <c r="M199" s="362"/>
      <c r="N199" s="362"/>
      <c r="O199" s="362"/>
      <c r="P199" s="362"/>
      <c r="Q199" s="362"/>
      <c r="R199" s="362"/>
      <c r="S199" s="362"/>
      <c r="T199" s="362"/>
      <c r="U199" s="362"/>
      <c r="V199" s="362"/>
      <c r="W199" s="362"/>
      <c r="X199" s="362"/>
      <c r="Y199" s="362"/>
      <c r="Z199" s="362"/>
      <c r="AA199" s="362"/>
      <c r="AB199" s="362"/>
      <c r="AC199" s="362"/>
      <c r="AD199" s="362"/>
      <c r="AE199" s="362"/>
      <c r="AF199" s="362"/>
      <c r="AG199" s="362"/>
      <c r="AH199" s="362"/>
      <c r="AI199" s="362"/>
      <c r="AJ199" s="362"/>
      <c r="AK199" s="362"/>
      <c r="AL199" s="362"/>
      <c r="AM199" s="362"/>
      <c r="AN199" s="362"/>
      <c r="AO199" s="362"/>
      <c r="AP199" s="362"/>
      <c r="AQ199" s="362"/>
      <c r="AR199" s="362"/>
      <c r="AS199" s="362"/>
      <c r="AT199" s="362"/>
    </row>
    <row r="200" spans="2:46" ht="14.4" x14ac:dyDescent="0.3">
      <c r="B200" s="362"/>
      <c r="C200" s="362"/>
      <c r="D200" s="362"/>
      <c r="E200" s="362"/>
      <c r="F200" s="362"/>
      <c r="G200" s="362"/>
      <c r="H200" s="362"/>
      <c r="I200" s="362"/>
      <c r="J200" s="362"/>
      <c r="K200" s="362"/>
      <c r="L200" s="362"/>
      <c r="M200" s="362"/>
      <c r="N200" s="362"/>
      <c r="O200" s="362"/>
      <c r="P200" s="362"/>
      <c r="Q200" s="362"/>
      <c r="R200" s="362"/>
      <c r="S200" s="362"/>
      <c r="T200" s="362"/>
      <c r="U200" s="362"/>
      <c r="V200" s="362"/>
      <c r="W200" s="362"/>
      <c r="X200" s="362"/>
      <c r="Y200" s="362"/>
      <c r="Z200" s="362"/>
      <c r="AA200" s="362"/>
      <c r="AB200" s="362"/>
      <c r="AC200" s="362"/>
      <c r="AD200" s="362"/>
      <c r="AE200" s="362"/>
      <c r="AF200" s="362"/>
      <c r="AG200" s="362"/>
      <c r="AH200" s="362"/>
      <c r="AI200" s="362"/>
      <c r="AJ200" s="362"/>
      <c r="AK200" s="362"/>
      <c r="AL200" s="362"/>
      <c r="AM200" s="362"/>
      <c r="AN200" s="362"/>
      <c r="AO200" s="362"/>
      <c r="AP200" s="362"/>
      <c r="AQ200" s="362"/>
      <c r="AR200" s="362"/>
      <c r="AS200" s="362"/>
      <c r="AT200" s="362"/>
    </row>
    <row r="201" spans="2:46" ht="14.4" x14ac:dyDescent="0.3">
      <c r="B201" s="362"/>
      <c r="C201" s="362"/>
      <c r="D201" s="362"/>
      <c r="E201" s="362"/>
      <c r="F201" s="362"/>
      <c r="G201" s="362"/>
      <c r="H201" s="362"/>
      <c r="I201" s="362"/>
      <c r="J201" s="362"/>
      <c r="K201" s="362"/>
      <c r="L201" s="362"/>
      <c r="M201" s="362"/>
      <c r="N201" s="362"/>
      <c r="O201" s="362"/>
      <c r="P201" s="362"/>
      <c r="Q201" s="362"/>
      <c r="R201" s="362"/>
      <c r="S201" s="362"/>
      <c r="T201" s="362"/>
      <c r="U201" s="362"/>
      <c r="V201" s="362"/>
      <c r="W201" s="362"/>
      <c r="X201" s="362"/>
      <c r="Y201" s="362"/>
      <c r="Z201" s="362"/>
      <c r="AA201" s="362"/>
      <c r="AB201" s="362"/>
      <c r="AC201" s="362"/>
      <c r="AD201" s="362"/>
      <c r="AE201" s="362"/>
      <c r="AF201" s="362"/>
      <c r="AG201" s="362"/>
      <c r="AH201" s="362"/>
      <c r="AI201" s="362"/>
      <c r="AJ201" s="362"/>
      <c r="AK201" s="362"/>
      <c r="AL201" s="362"/>
      <c r="AM201" s="362"/>
      <c r="AN201" s="362"/>
      <c r="AO201" s="362"/>
      <c r="AP201" s="362"/>
      <c r="AQ201" s="362"/>
      <c r="AR201" s="362"/>
      <c r="AS201" s="362"/>
      <c r="AT201" s="362"/>
    </row>
    <row r="202" spans="2:46" ht="14.4" x14ac:dyDescent="0.3">
      <c r="B202" s="362"/>
      <c r="C202" s="362"/>
      <c r="D202" s="362"/>
      <c r="E202" s="362"/>
      <c r="F202" s="362"/>
      <c r="G202" s="362"/>
      <c r="H202" s="362"/>
      <c r="I202" s="362"/>
      <c r="J202" s="362"/>
      <c r="K202" s="362"/>
      <c r="L202" s="362"/>
      <c r="M202" s="362"/>
      <c r="N202" s="362"/>
      <c r="O202" s="362"/>
      <c r="P202" s="362"/>
      <c r="Q202" s="362"/>
      <c r="R202" s="362"/>
      <c r="S202" s="362"/>
      <c r="T202" s="362"/>
      <c r="U202" s="362"/>
      <c r="V202" s="362"/>
      <c r="W202" s="362"/>
      <c r="X202" s="362"/>
      <c r="Y202" s="362"/>
      <c r="Z202" s="362"/>
      <c r="AA202" s="362"/>
      <c r="AB202" s="362"/>
      <c r="AC202" s="362"/>
      <c r="AD202" s="362"/>
      <c r="AE202" s="362"/>
      <c r="AF202" s="362"/>
      <c r="AG202" s="362"/>
      <c r="AH202" s="362"/>
      <c r="AI202" s="362"/>
      <c r="AJ202" s="362"/>
      <c r="AK202" s="362"/>
      <c r="AL202" s="362"/>
      <c r="AM202" s="362"/>
      <c r="AN202" s="362"/>
      <c r="AO202" s="362"/>
      <c r="AP202" s="362"/>
      <c r="AQ202" s="362"/>
      <c r="AR202" s="362"/>
      <c r="AS202" s="362"/>
      <c r="AT202" s="362"/>
    </row>
    <row r="203" spans="2:46" ht="14.4" x14ac:dyDescent="0.3">
      <c r="B203" s="362"/>
      <c r="C203" s="362"/>
      <c r="D203" s="362"/>
      <c r="E203" s="362"/>
      <c r="F203" s="362"/>
      <c r="G203" s="362"/>
      <c r="H203" s="362"/>
      <c r="I203" s="362"/>
      <c r="J203" s="362"/>
      <c r="K203" s="362"/>
      <c r="L203" s="362"/>
      <c r="M203" s="362"/>
      <c r="N203" s="362"/>
      <c r="O203" s="362"/>
      <c r="P203" s="362"/>
      <c r="Q203" s="362"/>
      <c r="R203" s="362"/>
      <c r="S203" s="362"/>
      <c r="T203" s="362"/>
      <c r="U203" s="362"/>
      <c r="V203" s="362"/>
      <c r="W203" s="362"/>
      <c r="X203" s="362"/>
      <c r="Y203" s="362"/>
      <c r="Z203" s="362"/>
      <c r="AA203" s="362"/>
      <c r="AB203" s="362"/>
      <c r="AC203" s="362"/>
      <c r="AD203" s="362"/>
      <c r="AE203" s="362"/>
      <c r="AF203" s="362"/>
      <c r="AG203" s="362"/>
      <c r="AH203" s="362"/>
      <c r="AI203" s="362"/>
      <c r="AJ203" s="362"/>
      <c r="AK203" s="362"/>
      <c r="AL203" s="362"/>
      <c r="AM203" s="362"/>
      <c r="AN203" s="362"/>
      <c r="AO203" s="362"/>
      <c r="AP203" s="362"/>
      <c r="AQ203" s="362"/>
      <c r="AR203" s="362"/>
      <c r="AS203" s="362"/>
      <c r="AT203" s="362"/>
    </row>
    <row r="204" spans="2:46" ht="14.4" x14ac:dyDescent="0.3">
      <c r="B204" s="362"/>
      <c r="C204" s="362"/>
      <c r="D204" s="362"/>
      <c r="E204" s="362"/>
      <c r="F204" s="362"/>
      <c r="G204" s="362"/>
      <c r="H204" s="362"/>
      <c r="I204" s="362"/>
      <c r="J204" s="362"/>
      <c r="K204" s="362"/>
      <c r="L204" s="362"/>
      <c r="M204" s="362"/>
      <c r="N204" s="362"/>
      <c r="O204" s="362"/>
      <c r="P204" s="362"/>
      <c r="Q204" s="362"/>
      <c r="R204" s="362"/>
      <c r="S204" s="362"/>
      <c r="T204" s="362"/>
      <c r="U204" s="362"/>
      <c r="V204" s="362"/>
      <c r="W204" s="362"/>
      <c r="X204" s="362"/>
      <c r="Y204" s="362"/>
      <c r="Z204" s="362"/>
      <c r="AA204" s="362"/>
      <c r="AB204" s="362"/>
      <c r="AC204" s="362"/>
      <c r="AD204" s="362"/>
      <c r="AE204" s="362"/>
      <c r="AF204" s="362"/>
      <c r="AG204" s="362"/>
      <c r="AH204" s="362"/>
      <c r="AI204" s="362"/>
      <c r="AJ204" s="362"/>
      <c r="AK204" s="362"/>
      <c r="AL204" s="362"/>
      <c r="AM204" s="362"/>
      <c r="AN204" s="362"/>
      <c r="AO204" s="362"/>
      <c r="AP204" s="362"/>
      <c r="AQ204" s="362"/>
      <c r="AR204" s="362"/>
      <c r="AS204" s="362"/>
      <c r="AT204" s="362"/>
    </row>
    <row r="205" spans="2:46" ht="14.4" x14ac:dyDescent="0.3">
      <c r="B205" s="362"/>
      <c r="C205" s="362"/>
      <c r="D205" s="362"/>
      <c r="E205" s="362"/>
      <c r="F205" s="362"/>
      <c r="G205" s="362"/>
      <c r="H205" s="362"/>
      <c r="I205" s="362"/>
      <c r="J205" s="362"/>
      <c r="K205" s="362"/>
      <c r="L205" s="362"/>
      <c r="M205" s="362"/>
      <c r="N205" s="362"/>
      <c r="O205" s="362"/>
      <c r="P205" s="362"/>
      <c r="Q205" s="362"/>
      <c r="R205" s="362"/>
      <c r="S205" s="362"/>
      <c r="T205" s="362"/>
      <c r="U205" s="362"/>
      <c r="V205" s="362"/>
      <c r="W205" s="362"/>
      <c r="X205" s="362"/>
      <c r="Y205" s="362"/>
      <c r="Z205" s="362"/>
      <c r="AA205" s="362"/>
      <c r="AB205" s="362"/>
      <c r="AC205" s="362"/>
      <c r="AD205" s="362"/>
      <c r="AE205" s="362"/>
      <c r="AF205" s="362"/>
      <c r="AG205" s="362"/>
      <c r="AH205" s="362"/>
      <c r="AI205" s="362"/>
      <c r="AJ205" s="362"/>
      <c r="AK205" s="362"/>
      <c r="AL205" s="362"/>
      <c r="AM205" s="362"/>
      <c r="AN205" s="362"/>
      <c r="AO205" s="362"/>
      <c r="AP205" s="362"/>
      <c r="AQ205" s="362"/>
      <c r="AR205" s="362"/>
      <c r="AS205" s="362"/>
      <c r="AT205" s="362"/>
    </row>
    <row r="206" spans="2:46" ht="14.4" x14ac:dyDescent="0.3">
      <c r="B206" s="362"/>
      <c r="C206" s="362"/>
      <c r="D206" s="362"/>
      <c r="E206" s="362"/>
      <c r="F206" s="362"/>
      <c r="G206" s="362"/>
      <c r="H206" s="362"/>
      <c r="I206" s="362"/>
      <c r="J206" s="362"/>
      <c r="K206" s="362"/>
      <c r="L206" s="362"/>
      <c r="M206" s="362"/>
      <c r="N206" s="362"/>
      <c r="O206" s="362"/>
      <c r="P206" s="362"/>
      <c r="Q206" s="362"/>
      <c r="R206" s="362"/>
      <c r="S206" s="362"/>
      <c r="T206" s="362"/>
      <c r="U206" s="362"/>
      <c r="V206" s="362"/>
      <c r="W206" s="362"/>
      <c r="X206" s="362"/>
      <c r="Y206" s="362"/>
      <c r="Z206" s="362"/>
      <c r="AA206" s="362"/>
      <c r="AB206" s="362"/>
      <c r="AC206" s="362"/>
      <c r="AD206" s="362"/>
      <c r="AE206" s="362"/>
      <c r="AF206" s="362"/>
      <c r="AG206" s="362"/>
      <c r="AH206" s="362"/>
      <c r="AI206" s="362"/>
      <c r="AJ206" s="362"/>
      <c r="AK206" s="362"/>
      <c r="AL206" s="362"/>
      <c r="AM206" s="362"/>
      <c r="AN206" s="362"/>
      <c r="AO206" s="362"/>
      <c r="AP206" s="362"/>
      <c r="AQ206" s="362"/>
      <c r="AR206" s="362"/>
      <c r="AS206" s="362"/>
      <c r="AT206" s="362"/>
    </row>
    <row r="207" spans="2:46" ht="14.4" x14ac:dyDescent="0.3">
      <c r="B207" s="362"/>
      <c r="C207" s="362"/>
      <c r="D207" s="362"/>
      <c r="E207" s="362"/>
      <c r="F207" s="362"/>
      <c r="G207" s="362"/>
      <c r="H207" s="362"/>
      <c r="I207" s="362"/>
      <c r="J207" s="362"/>
      <c r="K207" s="362"/>
      <c r="L207" s="362"/>
      <c r="M207" s="362"/>
      <c r="N207" s="362"/>
      <c r="O207" s="362"/>
      <c r="P207" s="362"/>
      <c r="Q207" s="362"/>
      <c r="R207" s="362"/>
      <c r="S207" s="362"/>
      <c r="T207" s="362"/>
      <c r="U207" s="362"/>
      <c r="V207" s="362"/>
      <c r="W207" s="362"/>
      <c r="X207" s="362"/>
      <c r="Y207" s="362"/>
      <c r="Z207" s="362"/>
      <c r="AA207" s="362"/>
      <c r="AB207" s="362"/>
      <c r="AC207" s="362"/>
      <c r="AD207" s="362"/>
      <c r="AE207" s="362"/>
      <c r="AF207" s="362"/>
      <c r="AG207" s="362"/>
      <c r="AH207" s="362"/>
      <c r="AI207" s="362"/>
      <c r="AJ207" s="362"/>
      <c r="AK207" s="362"/>
      <c r="AL207" s="362"/>
      <c r="AM207" s="362"/>
      <c r="AN207" s="362"/>
      <c r="AO207" s="362"/>
      <c r="AP207" s="362"/>
      <c r="AQ207" s="362"/>
      <c r="AR207" s="362"/>
      <c r="AS207" s="362"/>
      <c r="AT207" s="362"/>
    </row>
    <row r="208" spans="2:46" ht="14.4" x14ac:dyDescent="0.3">
      <c r="B208" s="362"/>
      <c r="C208" s="362"/>
      <c r="D208" s="362"/>
      <c r="E208" s="362"/>
      <c r="F208" s="362"/>
      <c r="G208" s="362"/>
      <c r="H208" s="362"/>
      <c r="I208" s="362"/>
      <c r="J208" s="362"/>
      <c r="K208" s="362"/>
      <c r="L208" s="362"/>
      <c r="M208" s="362"/>
      <c r="N208" s="362"/>
      <c r="O208" s="362"/>
      <c r="P208" s="362"/>
      <c r="Q208" s="362"/>
      <c r="R208" s="362"/>
      <c r="S208" s="362"/>
      <c r="T208" s="362"/>
      <c r="U208" s="362"/>
      <c r="V208" s="362"/>
      <c r="W208" s="362"/>
      <c r="X208" s="362"/>
      <c r="Y208" s="362"/>
      <c r="Z208" s="362"/>
      <c r="AA208" s="362"/>
      <c r="AB208" s="362"/>
      <c r="AC208" s="362"/>
      <c r="AD208" s="362"/>
      <c r="AE208" s="362"/>
      <c r="AF208" s="362"/>
      <c r="AG208" s="362"/>
      <c r="AH208" s="362"/>
      <c r="AI208" s="362"/>
      <c r="AJ208" s="362"/>
      <c r="AK208" s="362"/>
      <c r="AL208" s="362"/>
      <c r="AM208" s="362"/>
      <c r="AN208" s="362"/>
      <c r="AO208" s="362"/>
      <c r="AP208" s="362"/>
      <c r="AQ208" s="362"/>
      <c r="AR208" s="362"/>
      <c r="AS208" s="362"/>
      <c r="AT208" s="362"/>
    </row>
    <row r="209" spans="2:46" ht="14.4" x14ac:dyDescent="0.3">
      <c r="B209" s="362"/>
      <c r="C209" s="362"/>
      <c r="D209" s="362"/>
      <c r="E209" s="362"/>
      <c r="F209" s="362"/>
      <c r="G209" s="362"/>
      <c r="H209" s="362"/>
      <c r="I209" s="362"/>
      <c r="J209" s="362"/>
      <c r="K209" s="362"/>
      <c r="L209" s="362"/>
      <c r="M209" s="362"/>
      <c r="N209" s="362"/>
      <c r="O209" s="362"/>
      <c r="P209" s="362"/>
      <c r="Q209" s="362"/>
      <c r="R209" s="362"/>
      <c r="S209" s="362"/>
      <c r="T209" s="362"/>
      <c r="U209" s="362"/>
      <c r="V209" s="362"/>
      <c r="W209" s="362"/>
      <c r="X209" s="362"/>
      <c r="Y209" s="362"/>
      <c r="Z209" s="362"/>
      <c r="AA209" s="362"/>
      <c r="AB209" s="362"/>
      <c r="AC209" s="362"/>
      <c r="AD209" s="362"/>
      <c r="AE209" s="362"/>
      <c r="AF209" s="362"/>
      <c r="AG209" s="362"/>
      <c r="AH209" s="362"/>
      <c r="AI209" s="362"/>
      <c r="AJ209" s="362"/>
      <c r="AK209" s="362"/>
      <c r="AL209" s="362"/>
      <c r="AM209" s="362"/>
      <c r="AN209" s="362"/>
      <c r="AO209" s="362"/>
      <c r="AP209" s="362"/>
      <c r="AQ209" s="362"/>
      <c r="AR209" s="362"/>
      <c r="AS209" s="362"/>
      <c r="AT209" s="362"/>
    </row>
    <row r="210" spans="2:46" ht="14.4" x14ac:dyDescent="0.3">
      <c r="B210" s="362"/>
      <c r="C210" s="362"/>
      <c r="D210" s="362"/>
      <c r="E210" s="362"/>
      <c r="F210" s="362"/>
      <c r="G210" s="362"/>
      <c r="H210" s="362"/>
      <c r="I210" s="362"/>
      <c r="J210" s="362"/>
      <c r="K210" s="362"/>
      <c r="L210" s="362"/>
      <c r="M210" s="362"/>
      <c r="N210" s="362"/>
      <c r="O210" s="362"/>
      <c r="P210" s="362"/>
      <c r="Q210" s="362"/>
      <c r="R210" s="362"/>
      <c r="S210" s="362"/>
      <c r="T210" s="362"/>
      <c r="U210" s="362"/>
      <c r="V210" s="362"/>
      <c r="W210" s="362"/>
      <c r="X210" s="362"/>
      <c r="Y210" s="362"/>
      <c r="Z210" s="362"/>
      <c r="AA210" s="362"/>
      <c r="AB210" s="362"/>
      <c r="AC210" s="362"/>
      <c r="AD210" s="362"/>
      <c r="AE210" s="362"/>
      <c r="AF210" s="362"/>
      <c r="AG210" s="362"/>
      <c r="AH210" s="362"/>
      <c r="AI210" s="362"/>
      <c r="AJ210" s="362"/>
      <c r="AK210" s="362"/>
      <c r="AL210" s="362"/>
      <c r="AM210" s="362"/>
      <c r="AN210" s="362"/>
      <c r="AO210" s="362"/>
      <c r="AP210" s="362"/>
      <c r="AQ210" s="362"/>
      <c r="AR210" s="362"/>
      <c r="AS210" s="362"/>
      <c r="AT210" s="362"/>
    </row>
    <row r="211" spans="2:46" ht="14.4" x14ac:dyDescent="0.3">
      <c r="B211" s="362"/>
      <c r="C211" s="362"/>
      <c r="D211" s="362"/>
      <c r="E211" s="362"/>
      <c r="F211" s="362"/>
      <c r="G211" s="362"/>
      <c r="H211" s="362"/>
      <c r="I211" s="362"/>
      <c r="J211" s="362"/>
      <c r="K211" s="362"/>
      <c r="L211" s="362"/>
      <c r="M211" s="362"/>
      <c r="N211" s="362"/>
      <c r="O211" s="362"/>
      <c r="P211" s="362"/>
      <c r="Q211" s="362"/>
      <c r="R211" s="362"/>
      <c r="S211" s="362"/>
      <c r="T211" s="362"/>
      <c r="U211" s="362"/>
      <c r="V211" s="362"/>
      <c r="W211" s="362"/>
      <c r="X211" s="362"/>
      <c r="Y211" s="362"/>
      <c r="Z211" s="362"/>
      <c r="AA211" s="362"/>
      <c r="AB211" s="362"/>
      <c r="AC211" s="362"/>
      <c r="AD211" s="362"/>
      <c r="AE211" s="362"/>
      <c r="AF211" s="362"/>
      <c r="AG211" s="362"/>
      <c r="AH211" s="362"/>
      <c r="AI211" s="362"/>
      <c r="AJ211" s="362"/>
      <c r="AK211" s="362"/>
      <c r="AL211" s="362"/>
      <c r="AM211" s="362"/>
      <c r="AN211" s="362"/>
      <c r="AO211" s="362"/>
      <c r="AP211" s="362"/>
      <c r="AQ211" s="362"/>
      <c r="AR211" s="362"/>
      <c r="AS211" s="362"/>
      <c r="AT211" s="362"/>
    </row>
    <row r="212" spans="2:46" ht="14.4" x14ac:dyDescent="0.3">
      <c r="B212" s="362"/>
      <c r="C212" s="362"/>
      <c r="D212" s="362"/>
      <c r="E212" s="362"/>
      <c r="F212" s="362"/>
      <c r="G212" s="362"/>
      <c r="H212" s="362"/>
      <c r="I212" s="362"/>
      <c r="J212" s="362"/>
      <c r="K212" s="362"/>
      <c r="L212" s="362"/>
      <c r="M212" s="362"/>
      <c r="N212" s="362"/>
      <c r="O212" s="362"/>
      <c r="P212" s="362"/>
      <c r="Q212" s="362"/>
      <c r="R212" s="362"/>
      <c r="S212" s="362"/>
      <c r="T212" s="362"/>
      <c r="U212" s="362"/>
      <c r="V212" s="362"/>
      <c r="W212" s="362"/>
      <c r="X212" s="362"/>
      <c r="Y212" s="362"/>
      <c r="Z212" s="362"/>
      <c r="AA212" s="362"/>
      <c r="AB212" s="362"/>
      <c r="AC212" s="362"/>
      <c r="AD212" s="362"/>
      <c r="AE212" s="362"/>
      <c r="AF212" s="362"/>
      <c r="AG212" s="362"/>
      <c r="AH212" s="362"/>
      <c r="AI212" s="362"/>
      <c r="AJ212" s="362"/>
      <c r="AK212" s="362"/>
      <c r="AL212" s="362"/>
      <c r="AM212" s="362"/>
      <c r="AN212" s="362"/>
      <c r="AO212" s="362"/>
      <c r="AP212" s="362"/>
      <c r="AQ212" s="362"/>
      <c r="AR212" s="362"/>
      <c r="AS212" s="362"/>
      <c r="AT212" s="362"/>
    </row>
    <row r="213" spans="2:46" ht="14.4" x14ac:dyDescent="0.3">
      <c r="B213" s="362"/>
      <c r="C213" s="362"/>
      <c r="D213" s="362"/>
      <c r="E213" s="362"/>
      <c r="F213" s="362"/>
      <c r="G213" s="362"/>
      <c r="H213" s="362"/>
      <c r="I213" s="362"/>
      <c r="J213" s="362"/>
      <c r="K213" s="362"/>
      <c r="L213" s="362"/>
      <c r="M213" s="362"/>
      <c r="N213" s="362"/>
      <c r="O213" s="362"/>
      <c r="P213" s="362"/>
      <c r="Q213" s="362"/>
      <c r="R213" s="362"/>
      <c r="S213" s="362"/>
      <c r="T213" s="362"/>
      <c r="U213" s="362"/>
      <c r="V213" s="362"/>
      <c r="W213" s="362"/>
      <c r="X213" s="362"/>
      <c r="Y213" s="362"/>
      <c r="Z213" s="362"/>
      <c r="AA213" s="362"/>
      <c r="AB213" s="362"/>
      <c r="AC213" s="362"/>
      <c r="AD213" s="362"/>
      <c r="AE213" s="362"/>
      <c r="AF213" s="362"/>
      <c r="AG213" s="362"/>
      <c r="AH213" s="362"/>
      <c r="AI213" s="362"/>
      <c r="AJ213" s="362"/>
      <c r="AK213" s="362"/>
      <c r="AL213" s="362"/>
      <c r="AM213" s="362"/>
      <c r="AN213" s="362"/>
      <c r="AO213" s="362"/>
      <c r="AP213" s="362"/>
      <c r="AQ213" s="362"/>
      <c r="AR213" s="362"/>
      <c r="AS213" s="362"/>
      <c r="AT213" s="362"/>
    </row>
    <row r="214" spans="2:46" ht="14.4" x14ac:dyDescent="0.3">
      <c r="B214" s="362"/>
      <c r="C214" s="362"/>
      <c r="D214" s="362"/>
      <c r="E214" s="362"/>
      <c r="F214" s="362"/>
      <c r="G214" s="362"/>
      <c r="H214" s="362"/>
      <c r="I214" s="362"/>
      <c r="J214" s="362"/>
      <c r="K214" s="362"/>
      <c r="L214" s="362"/>
      <c r="M214" s="362"/>
      <c r="N214" s="362"/>
      <c r="O214" s="362"/>
      <c r="P214" s="362"/>
      <c r="Q214" s="362"/>
      <c r="R214" s="362"/>
      <c r="S214" s="362"/>
      <c r="T214" s="362"/>
      <c r="U214" s="362"/>
      <c r="V214" s="362"/>
      <c r="W214" s="362"/>
      <c r="X214" s="362"/>
      <c r="Y214" s="362"/>
      <c r="Z214" s="362"/>
      <c r="AA214" s="362"/>
      <c r="AB214" s="362"/>
      <c r="AC214" s="362"/>
      <c r="AD214" s="362"/>
      <c r="AE214" s="362"/>
      <c r="AF214" s="362"/>
      <c r="AG214" s="362"/>
      <c r="AH214" s="362"/>
      <c r="AI214" s="362"/>
      <c r="AJ214" s="362"/>
      <c r="AK214" s="362"/>
      <c r="AL214" s="362"/>
      <c r="AM214" s="362"/>
      <c r="AN214" s="362"/>
      <c r="AO214" s="362"/>
      <c r="AP214" s="362"/>
      <c r="AQ214" s="362"/>
      <c r="AR214" s="362"/>
      <c r="AS214" s="362"/>
      <c r="AT214" s="362"/>
    </row>
    <row r="215" spans="2:46" ht="14.4" x14ac:dyDescent="0.3">
      <c r="B215" s="362"/>
      <c r="C215" s="362"/>
      <c r="D215" s="362"/>
      <c r="E215" s="362"/>
      <c r="F215" s="362"/>
      <c r="G215" s="362"/>
      <c r="H215" s="362"/>
      <c r="I215" s="362"/>
      <c r="J215" s="362"/>
      <c r="K215" s="362"/>
      <c r="L215" s="362"/>
      <c r="M215" s="362"/>
      <c r="N215" s="362"/>
      <c r="O215" s="362"/>
      <c r="P215" s="362"/>
      <c r="Q215" s="362"/>
      <c r="R215" s="362"/>
      <c r="S215" s="362"/>
      <c r="T215" s="362"/>
      <c r="U215" s="362"/>
      <c r="V215" s="362"/>
      <c r="W215" s="362"/>
      <c r="X215" s="362"/>
      <c r="Y215" s="362"/>
      <c r="Z215" s="362"/>
      <c r="AA215" s="362"/>
      <c r="AB215" s="362"/>
      <c r="AC215" s="362"/>
      <c r="AD215" s="362"/>
      <c r="AE215" s="362"/>
      <c r="AF215" s="362"/>
      <c r="AG215" s="362"/>
      <c r="AH215" s="362"/>
      <c r="AI215" s="362"/>
      <c r="AJ215" s="362"/>
      <c r="AK215" s="362"/>
      <c r="AL215" s="362"/>
      <c r="AM215" s="362"/>
      <c r="AN215" s="362"/>
      <c r="AO215" s="362"/>
      <c r="AP215" s="362"/>
      <c r="AQ215" s="362"/>
      <c r="AR215" s="362"/>
      <c r="AS215" s="362"/>
      <c r="AT215" s="362"/>
    </row>
    <row r="216" spans="2:46" ht="14.4" x14ac:dyDescent="0.3">
      <c r="B216" s="362"/>
      <c r="C216" s="362"/>
      <c r="D216" s="362"/>
      <c r="E216" s="362"/>
      <c r="F216" s="362"/>
      <c r="G216" s="362"/>
      <c r="H216" s="362"/>
      <c r="I216" s="362"/>
      <c r="J216" s="362"/>
      <c r="K216" s="362"/>
      <c r="L216" s="362"/>
      <c r="M216" s="362"/>
      <c r="N216" s="362"/>
      <c r="O216" s="362"/>
      <c r="P216" s="362"/>
      <c r="Q216" s="362"/>
      <c r="R216" s="362"/>
      <c r="S216" s="362"/>
      <c r="T216" s="362"/>
      <c r="U216" s="362"/>
      <c r="V216" s="362"/>
      <c r="W216" s="362"/>
      <c r="X216" s="362"/>
      <c r="Y216" s="362"/>
      <c r="Z216" s="362"/>
      <c r="AA216" s="362"/>
      <c r="AB216" s="362"/>
      <c r="AC216" s="362"/>
      <c r="AD216" s="362"/>
      <c r="AE216" s="362"/>
      <c r="AF216" s="362"/>
      <c r="AG216" s="362"/>
      <c r="AH216" s="362"/>
      <c r="AI216" s="362"/>
      <c r="AJ216" s="362"/>
      <c r="AK216" s="362"/>
      <c r="AL216" s="362"/>
      <c r="AM216" s="362"/>
      <c r="AN216" s="362"/>
      <c r="AO216" s="362"/>
      <c r="AP216" s="362"/>
      <c r="AQ216" s="362"/>
      <c r="AR216" s="362"/>
      <c r="AS216" s="362"/>
      <c r="AT216" s="362"/>
    </row>
    <row r="217" spans="2:46" ht="14.4" x14ac:dyDescent="0.3">
      <c r="B217" s="362"/>
      <c r="C217" s="362"/>
      <c r="D217" s="362"/>
      <c r="E217" s="362"/>
      <c r="F217" s="362"/>
      <c r="G217" s="362"/>
      <c r="H217" s="362"/>
      <c r="I217" s="362"/>
      <c r="J217" s="362"/>
      <c r="K217" s="362"/>
      <c r="L217" s="362"/>
      <c r="M217" s="362"/>
      <c r="N217" s="362"/>
      <c r="O217" s="362"/>
      <c r="P217" s="362"/>
      <c r="Q217" s="362"/>
      <c r="R217" s="362"/>
      <c r="S217" s="362"/>
      <c r="T217" s="362"/>
      <c r="U217" s="362"/>
      <c r="V217" s="362"/>
      <c r="W217" s="362"/>
      <c r="X217" s="362"/>
      <c r="Y217" s="362"/>
      <c r="Z217" s="362"/>
      <c r="AA217" s="362"/>
      <c r="AB217" s="362"/>
      <c r="AC217" s="362"/>
      <c r="AD217" s="362"/>
      <c r="AE217" s="362"/>
      <c r="AF217" s="362"/>
      <c r="AG217" s="362"/>
      <c r="AH217" s="362"/>
      <c r="AI217" s="362"/>
      <c r="AJ217" s="362"/>
      <c r="AK217" s="362"/>
      <c r="AL217" s="362"/>
      <c r="AM217" s="362"/>
      <c r="AN217" s="362"/>
      <c r="AO217" s="362"/>
      <c r="AP217" s="362"/>
      <c r="AQ217" s="362"/>
      <c r="AR217" s="362"/>
      <c r="AS217" s="362"/>
      <c r="AT217" s="362"/>
    </row>
    <row r="218" spans="2:46" ht="14.4" x14ac:dyDescent="0.3">
      <c r="B218" s="362"/>
      <c r="C218" s="362"/>
      <c r="D218" s="362"/>
      <c r="E218" s="362"/>
      <c r="F218" s="362"/>
      <c r="G218" s="362"/>
      <c r="H218" s="362"/>
      <c r="I218" s="362"/>
      <c r="J218" s="362"/>
      <c r="K218" s="362"/>
      <c r="L218" s="362"/>
      <c r="M218" s="362"/>
      <c r="N218" s="362"/>
      <c r="O218" s="362"/>
      <c r="P218" s="362"/>
      <c r="Q218" s="362"/>
      <c r="R218" s="362"/>
      <c r="S218" s="362"/>
      <c r="T218" s="362"/>
      <c r="U218" s="362"/>
      <c r="V218" s="362"/>
      <c r="W218" s="362"/>
      <c r="X218" s="362"/>
      <c r="Y218" s="362"/>
      <c r="Z218" s="362"/>
      <c r="AA218" s="362"/>
      <c r="AB218" s="362"/>
      <c r="AC218" s="362"/>
      <c r="AD218" s="362"/>
      <c r="AE218" s="362"/>
      <c r="AF218" s="362"/>
      <c r="AG218" s="362"/>
      <c r="AH218" s="362"/>
      <c r="AI218" s="362"/>
      <c r="AJ218" s="362"/>
      <c r="AK218" s="362"/>
      <c r="AL218" s="362"/>
      <c r="AM218" s="362"/>
      <c r="AN218" s="362"/>
      <c r="AO218" s="362"/>
      <c r="AP218" s="362"/>
      <c r="AQ218" s="362"/>
      <c r="AR218" s="362"/>
      <c r="AS218" s="362"/>
      <c r="AT218" s="362"/>
    </row>
    <row r="219" spans="2:46" ht="14.4" x14ac:dyDescent="0.3">
      <c r="B219" s="362"/>
      <c r="C219" s="362"/>
      <c r="D219" s="362"/>
      <c r="E219" s="362"/>
      <c r="F219" s="362"/>
      <c r="G219" s="362"/>
      <c r="H219" s="362"/>
      <c r="I219" s="362"/>
      <c r="J219" s="362"/>
      <c r="K219" s="362"/>
      <c r="L219" s="362"/>
      <c r="M219" s="362"/>
      <c r="N219" s="362"/>
      <c r="O219" s="362"/>
      <c r="P219" s="362"/>
      <c r="Q219" s="362"/>
      <c r="R219" s="362"/>
      <c r="S219" s="362"/>
      <c r="T219" s="362"/>
      <c r="U219" s="362"/>
      <c r="V219" s="362"/>
      <c r="W219" s="362"/>
      <c r="X219" s="362"/>
      <c r="Y219" s="362"/>
      <c r="Z219" s="362"/>
      <c r="AA219" s="362"/>
      <c r="AB219" s="362"/>
      <c r="AC219" s="362"/>
      <c r="AD219" s="362"/>
      <c r="AE219" s="362"/>
      <c r="AF219" s="362"/>
      <c r="AG219" s="362"/>
      <c r="AH219" s="362"/>
      <c r="AI219" s="362"/>
      <c r="AJ219" s="362"/>
      <c r="AK219" s="362"/>
      <c r="AL219" s="362"/>
      <c r="AM219" s="362"/>
      <c r="AN219" s="362"/>
      <c r="AO219" s="362"/>
      <c r="AP219" s="362"/>
      <c r="AQ219" s="362"/>
      <c r="AR219" s="362"/>
      <c r="AS219" s="362"/>
      <c r="AT219" s="362"/>
    </row>
    <row r="220" spans="2:46" ht="14.4" x14ac:dyDescent="0.3">
      <c r="B220" s="362"/>
      <c r="C220" s="362"/>
      <c r="D220" s="362"/>
      <c r="E220" s="362"/>
      <c r="F220" s="362"/>
      <c r="G220" s="362"/>
      <c r="H220" s="362"/>
      <c r="I220" s="362"/>
      <c r="J220" s="362"/>
      <c r="K220" s="362"/>
      <c r="L220" s="362"/>
      <c r="M220" s="362"/>
      <c r="N220" s="362"/>
      <c r="O220" s="362"/>
      <c r="P220" s="362"/>
      <c r="Q220" s="362"/>
      <c r="R220" s="362"/>
      <c r="S220" s="362"/>
      <c r="T220" s="362"/>
      <c r="U220" s="362"/>
      <c r="V220" s="362"/>
      <c r="W220" s="362"/>
      <c r="X220" s="362"/>
      <c r="Y220" s="362"/>
      <c r="Z220" s="362"/>
      <c r="AA220" s="362"/>
      <c r="AB220" s="362"/>
      <c r="AC220" s="362"/>
      <c r="AD220" s="362"/>
      <c r="AE220" s="362"/>
      <c r="AF220" s="362"/>
      <c r="AG220" s="362"/>
      <c r="AH220" s="362"/>
      <c r="AI220" s="362"/>
      <c r="AJ220" s="362"/>
      <c r="AK220" s="362"/>
      <c r="AL220" s="362"/>
      <c r="AM220" s="362"/>
      <c r="AN220" s="362"/>
      <c r="AO220" s="362"/>
      <c r="AP220" s="362"/>
      <c r="AQ220" s="362"/>
      <c r="AR220" s="362"/>
      <c r="AS220" s="362"/>
      <c r="AT220" s="362"/>
    </row>
    <row r="221" spans="2:46" ht="14.4" x14ac:dyDescent="0.3">
      <c r="B221" s="362"/>
      <c r="C221" s="362"/>
      <c r="D221" s="362"/>
      <c r="E221" s="362"/>
      <c r="F221" s="362"/>
      <c r="G221" s="362"/>
      <c r="H221" s="362"/>
      <c r="I221" s="362"/>
      <c r="J221" s="362"/>
      <c r="K221" s="362"/>
      <c r="L221" s="362"/>
      <c r="M221" s="362"/>
      <c r="N221" s="362"/>
      <c r="O221" s="362"/>
      <c r="P221" s="362"/>
      <c r="Q221" s="362"/>
      <c r="R221" s="362"/>
      <c r="S221" s="362"/>
      <c r="T221" s="362"/>
      <c r="U221" s="362"/>
      <c r="V221" s="362"/>
      <c r="W221" s="362"/>
      <c r="X221" s="362"/>
      <c r="Y221" s="362"/>
      <c r="Z221" s="362"/>
      <c r="AA221" s="362"/>
      <c r="AB221" s="362"/>
      <c r="AC221" s="362"/>
      <c r="AD221" s="362"/>
      <c r="AE221" s="362"/>
      <c r="AF221" s="362"/>
      <c r="AG221" s="362"/>
      <c r="AH221" s="362"/>
      <c r="AI221" s="362"/>
      <c r="AJ221" s="362"/>
      <c r="AK221" s="362"/>
      <c r="AL221" s="362"/>
      <c r="AM221" s="362"/>
      <c r="AN221" s="362"/>
      <c r="AO221" s="362"/>
      <c r="AP221" s="362"/>
      <c r="AQ221" s="362"/>
      <c r="AR221" s="362"/>
      <c r="AS221" s="362"/>
      <c r="AT221" s="362"/>
    </row>
    <row r="222" spans="2:46" ht="14.4" x14ac:dyDescent="0.3">
      <c r="B222" s="362"/>
      <c r="C222" s="362"/>
      <c r="D222" s="362"/>
      <c r="E222" s="362"/>
      <c r="F222" s="362"/>
      <c r="G222" s="362"/>
      <c r="H222" s="362"/>
      <c r="I222" s="362"/>
      <c r="J222" s="362"/>
      <c r="K222" s="362"/>
      <c r="L222" s="362"/>
      <c r="M222" s="362"/>
      <c r="N222" s="362"/>
      <c r="O222" s="362"/>
      <c r="P222" s="362"/>
      <c r="Q222" s="362"/>
      <c r="R222" s="362"/>
      <c r="S222" s="362"/>
      <c r="T222" s="362"/>
      <c r="U222" s="362"/>
      <c r="V222" s="362"/>
      <c r="W222" s="362"/>
      <c r="X222" s="362"/>
      <c r="Y222" s="362"/>
      <c r="Z222" s="362"/>
      <c r="AA222" s="362"/>
      <c r="AB222" s="362"/>
      <c r="AC222" s="362"/>
      <c r="AD222" s="362"/>
      <c r="AE222" s="362"/>
      <c r="AF222" s="362"/>
      <c r="AG222" s="362"/>
      <c r="AH222" s="362"/>
      <c r="AI222" s="362"/>
      <c r="AJ222" s="362"/>
      <c r="AK222" s="362"/>
      <c r="AL222" s="362"/>
      <c r="AM222" s="362"/>
      <c r="AN222" s="362"/>
      <c r="AO222" s="362"/>
      <c r="AP222" s="362"/>
      <c r="AQ222" s="362"/>
      <c r="AR222" s="362"/>
      <c r="AS222" s="362"/>
      <c r="AT222" s="362"/>
    </row>
    <row r="223" spans="2:46" ht="14.4" x14ac:dyDescent="0.3">
      <c r="B223" s="362"/>
      <c r="C223" s="362"/>
      <c r="D223" s="362"/>
      <c r="E223" s="362"/>
      <c r="F223" s="362"/>
      <c r="G223" s="362"/>
      <c r="H223" s="362"/>
      <c r="I223" s="362"/>
      <c r="J223" s="362"/>
      <c r="K223" s="362"/>
      <c r="L223" s="362"/>
      <c r="M223" s="362"/>
      <c r="N223" s="362"/>
      <c r="O223" s="362"/>
      <c r="P223" s="362"/>
      <c r="Q223" s="362"/>
      <c r="R223" s="362"/>
      <c r="S223" s="362"/>
      <c r="T223" s="362"/>
      <c r="U223" s="362"/>
      <c r="V223" s="362"/>
      <c r="W223" s="362"/>
      <c r="X223" s="362"/>
      <c r="Y223" s="362"/>
      <c r="Z223" s="362"/>
      <c r="AA223" s="362"/>
      <c r="AB223" s="362"/>
      <c r="AC223" s="362"/>
      <c r="AD223" s="362"/>
      <c r="AE223" s="362"/>
      <c r="AF223" s="362"/>
      <c r="AG223" s="362"/>
      <c r="AH223" s="362"/>
      <c r="AI223" s="362"/>
      <c r="AJ223" s="362"/>
      <c r="AK223" s="362"/>
      <c r="AL223" s="362"/>
      <c r="AM223" s="362"/>
      <c r="AN223" s="362"/>
      <c r="AO223" s="362"/>
      <c r="AP223" s="362"/>
      <c r="AQ223" s="362"/>
      <c r="AR223" s="362"/>
      <c r="AS223" s="362"/>
      <c r="AT223" s="362"/>
    </row>
    <row r="224" spans="2:46" ht="14.4" x14ac:dyDescent="0.3">
      <c r="B224" s="362"/>
      <c r="C224" s="362"/>
      <c r="D224" s="362"/>
      <c r="E224" s="362"/>
      <c r="F224" s="362"/>
      <c r="G224" s="362"/>
      <c r="H224" s="362"/>
      <c r="I224" s="362"/>
      <c r="J224" s="362"/>
      <c r="K224" s="362"/>
      <c r="L224" s="362"/>
      <c r="M224" s="362"/>
      <c r="N224" s="362"/>
      <c r="O224" s="362"/>
      <c r="P224" s="362"/>
      <c r="Q224" s="362"/>
      <c r="R224" s="362"/>
      <c r="S224" s="362"/>
      <c r="T224" s="362"/>
      <c r="U224" s="362"/>
      <c r="V224" s="362"/>
      <c r="W224" s="362"/>
      <c r="X224" s="362"/>
      <c r="Y224" s="362"/>
      <c r="Z224" s="362"/>
      <c r="AA224" s="362"/>
      <c r="AB224" s="362"/>
      <c r="AC224" s="362"/>
      <c r="AD224" s="362"/>
      <c r="AE224" s="362"/>
      <c r="AF224" s="362"/>
      <c r="AG224" s="362"/>
      <c r="AH224" s="362"/>
      <c r="AI224" s="362"/>
      <c r="AJ224" s="362"/>
      <c r="AK224" s="362"/>
      <c r="AL224" s="362"/>
      <c r="AM224" s="362"/>
      <c r="AN224" s="362"/>
      <c r="AO224" s="362"/>
      <c r="AP224" s="362"/>
      <c r="AQ224" s="362"/>
      <c r="AR224" s="362"/>
      <c r="AS224" s="362"/>
      <c r="AT224" s="362"/>
    </row>
    <row r="225" spans="2:46" ht="14.4" x14ac:dyDescent="0.3">
      <c r="B225" s="362"/>
      <c r="C225" s="362"/>
      <c r="D225" s="362"/>
      <c r="E225" s="362"/>
      <c r="F225" s="362"/>
      <c r="G225" s="362"/>
      <c r="H225" s="362"/>
      <c r="I225" s="362"/>
      <c r="J225" s="362"/>
      <c r="K225" s="362"/>
      <c r="L225" s="362"/>
      <c r="M225" s="362"/>
      <c r="N225" s="362"/>
      <c r="O225" s="362"/>
      <c r="P225" s="362"/>
      <c r="Q225" s="362"/>
      <c r="R225" s="362"/>
      <c r="S225" s="362"/>
      <c r="T225" s="362"/>
      <c r="U225" s="362"/>
      <c r="V225" s="362"/>
      <c r="W225" s="362"/>
      <c r="X225" s="362"/>
      <c r="Y225" s="362"/>
      <c r="Z225" s="362"/>
      <c r="AA225" s="362"/>
      <c r="AB225" s="362"/>
      <c r="AC225" s="362"/>
      <c r="AD225" s="362"/>
      <c r="AE225" s="362"/>
      <c r="AF225" s="362"/>
      <c r="AG225" s="362"/>
      <c r="AH225" s="362"/>
      <c r="AI225" s="362"/>
      <c r="AJ225" s="362"/>
      <c r="AK225" s="362"/>
      <c r="AL225" s="362"/>
      <c r="AM225" s="362"/>
      <c r="AN225" s="362"/>
      <c r="AO225" s="362"/>
      <c r="AP225" s="362"/>
      <c r="AQ225" s="362"/>
      <c r="AR225" s="362"/>
      <c r="AS225" s="362"/>
      <c r="AT225" s="362"/>
    </row>
    <row r="226" spans="2:46" ht="14.4" x14ac:dyDescent="0.3">
      <c r="B226" s="362"/>
      <c r="C226" s="362"/>
      <c r="D226" s="362"/>
      <c r="E226" s="362"/>
      <c r="F226" s="362"/>
      <c r="G226" s="362"/>
      <c r="H226" s="362"/>
      <c r="I226" s="362"/>
      <c r="J226" s="362"/>
      <c r="K226" s="362"/>
      <c r="L226" s="362"/>
      <c r="M226" s="362"/>
      <c r="N226" s="362"/>
      <c r="O226" s="362"/>
      <c r="P226" s="362"/>
      <c r="Q226" s="362"/>
      <c r="R226" s="362"/>
      <c r="S226" s="362"/>
      <c r="T226" s="362"/>
      <c r="U226" s="362"/>
      <c r="V226" s="362"/>
      <c r="W226" s="362"/>
      <c r="X226" s="362"/>
      <c r="Y226" s="362"/>
      <c r="Z226" s="362"/>
      <c r="AA226" s="362"/>
      <c r="AB226" s="362"/>
      <c r="AC226" s="362"/>
      <c r="AD226" s="362"/>
      <c r="AE226" s="362"/>
      <c r="AF226" s="362"/>
      <c r="AG226" s="362"/>
      <c r="AH226" s="362"/>
      <c r="AI226" s="362"/>
      <c r="AJ226" s="362"/>
      <c r="AK226" s="362"/>
      <c r="AL226" s="362"/>
      <c r="AM226" s="362"/>
      <c r="AN226" s="362"/>
      <c r="AO226" s="362"/>
      <c r="AP226" s="362"/>
      <c r="AQ226" s="362"/>
      <c r="AR226" s="362"/>
      <c r="AS226" s="362"/>
      <c r="AT226" s="362"/>
    </row>
    <row r="227" spans="2:46" ht="14.4" x14ac:dyDescent="0.3">
      <c r="B227" s="362"/>
      <c r="C227" s="362"/>
      <c r="D227" s="362"/>
      <c r="E227" s="362"/>
      <c r="F227" s="362"/>
      <c r="G227" s="362"/>
      <c r="H227" s="362"/>
      <c r="I227" s="362"/>
      <c r="J227" s="362"/>
      <c r="K227" s="362"/>
      <c r="L227" s="362"/>
      <c r="M227" s="362"/>
      <c r="N227" s="362"/>
      <c r="O227" s="362"/>
      <c r="P227" s="362"/>
      <c r="Q227" s="362"/>
      <c r="R227" s="362"/>
      <c r="S227" s="362"/>
      <c r="T227" s="362"/>
      <c r="U227" s="362"/>
      <c r="V227" s="362"/>
      <c r="W227" s="362"/>
      <c r="X227" s="362"/>
      <c r="Y227" s="362"/>
      <c r="Z227" s="362"/>
      <c r="AA227" s="362"/>
      <c r="AB227" s="362"/>
      <c r="AC227" s="362"/>
      <c r="AD227" s="362"/>
      <c r="AE227" s="362"/>
      <c r="AF227" s="362"/>
      <c r="AG227" s="362"/>
      <c r="AH227" s="362"/>
      <c r="AI227" s="362"/>
      <c r="AJ227" s="362"/>
      <c r="AK227" s="362"/>
      <c r="AL227" s="362"/>
      <c r="AM227" s="362"/>
      <c r="AN227" s="362"/>
      <c r="AO227" s="362"/>
      <c r="AP227" s="362"/>
      <c r="AQ227" s="362"/>
      <c r="AR227" s="362"/>
      <c r="AS227" s="362"/>
      <c r="AT227" s="362"/>
    </row>
    <row r="228" spans="2:46" ht="14.4" x14ac:dyDescent="0.3">
      <c r="B228" s="362"/>
      <c r="C228" s="362"/>
      <c r="D228" s="362"/>
      <c r="E228" s="362"/>
      <c r="F228" s="362"/>
      <c r="G228" s="362"/>
      <c r="H228" s="362"/>
      <c r="I228" s="362"/>
      <c r="J228" s="362"/>
      <c r="K228" s="362"/>
      <c r="L228" s="362"/>
      <c r="M228" s="362"/>
      <c r="N228" s="362"/>
      <c r="O228" s="362"/>
      <c r="P228" s="362"/>
      <c r="Q228" s="362"/>
      <c r="R228" s="362"/>
      <c r="S228" s="362"/>
      <c r="T228" s="362"/>
      <c r="U228" s="362"/>
      <c r="V228" s="362"/>
      <c r="W228" s="362"/>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c r="AS228" s="362"/>
      <c r="AT228" s="362"/>
    </row>
    <row r="229" spans="2:46" ht="14.4" x14ac:dyDescent="0.3">
      <c r="B229" s="362"/>
      <c r="C229" s="362"/>
      <c r="D229" s="362"/>
      <c r="E229" s="362"/>
      <c r="F229" s="362"/>
      <c r="G229" s="362"/>
      <c r="H229" s="362"/>
      <c r="I229" s="362"/>
      <c r="J229" s="362"/>
      <c r="K229" s="362"/>
      <c r="L229" s="362"/>
      <c r="M229" s="362"/>
      <c r="N229" s="362"/>
      <c r="O229" s="362"/>
      <c r="P229" s="362"/>
      <c r="Q229" s="362"/>
      <c r="R229" s="362"/>
      <c r="S229" s="362"/>
      <c r="T229" s="362"/>
      <c r="U229" s="362"/>
      <c r="V229" s="362"/>
      <c r="W229" s="362"/>
      <c r="X229" s="362"/>
      <c r="Y229" s="362"/>
      <c r="Z229" s="362"/>
      <c r="AA229" s="362"/>
      <c r="AB229" s="362"/>
      <c r="AC229" s="362"/>
      <c r="AD229" s="362"/>
      <c r="AE229" s="362"/>
      <c r="AF229" s="362"/>
      <c r="AG229" s="362"/>
      <c r="AH229" s="362"/>
      <c r="AI229" s="362"/>
      <c r="AJ229" s="362"/>
      <c r="AK229" s="362"/>
      <c r="AL229" s="362"/>
      <c r="AM229" s="362"/>
      <c r="AN229" s="362"/>
      <c r="AO229" s="362"/>
      <c r="AP229" s="362"/>
      <c r="AQ229" s="362"/>
      <c r="AR229" s="362"/>
      <c r="AS229" s="362"/>
      <c r="AT229" s="362"/>
    </row>
    <row r="230" spans="2:46" ht="14.4" x14ac:dyDescent="0.3">
      <c r="B230" s="362"/>
      <c r="C230" s="362"/>
      <c r="D230" s="362"/>
      <c r="E230" s="362"/>
      <c r="F230" s="362"/>
      <c r="G230" s="362"/>
      <c r="H230" s="362"/>
      <c r="I230" s="362"/>
      <c r="J230" s="362"/>
      <c r="K230" s="362"/>
      <c r="L230" s="362"/>
      <c r="M230" s="362"/>
      <c r="N230" s="362"/>
      <c r="O230" s="362"/>
      <c r="P230" s="362"/>
      <c r="Q230" s="362"/>
      <c r="R230" s="362"/>
      <c r="S230" s="362"/>
      <c r="T230" s="362"/>
      <c r="U230" s="362"/>
      <c r="V230" s="362"/>
      <c r="W230" s="362"/>
      <c r="X230" s="362"/>
      <c r="Y230" s="362"/>
      <c r="Z230" s="362"/>
      <c r="AA230" s="362"/>
      <c r="AB230" s="362"/>
      <c r="AC230" s="362"/>
      <c r="AD230" s="362"/>
      <c r="AE230" s="362"/>
      <c r="AF230" s="362"/>
      <c r="AG230" s="362"/>
      <c r="AH230" s="362"/>
      <c r="AI230" s="362"/>
      <c r="AJ230" s="362"/>
      <c r="AK230" s="362"/>
      <c r="AL230" s="362"/>
      <c r="AM230" s="362"/>
      <c r="AN230" s="362"/>
      <c r="AO230" s="362"/>
      <c r="AP230" s="362"/>
      <c r="AQ230" s="362"/>
      <c r="AR230" s="362"/>
      <c r="AS230" s="362"/>
      <c r="AT230" s="362"/>
    </row>
    <row r="231" spans="2:46" ht="14.4" x14ac:dyDescent="0.3">
      <c r="B231" s="362"/>
      <c r="C231" s="362"/>
      <c r="D231" s="362"/>
      <c r="E231" s="362"/>
      <c r="F231" s="362"/>
      <c r="G231" s="362"/>
      <c r="H231" s="362"/>
      <c r="I231" s="362"/>
      <c r="J231" s="362"/>
      <c r="K231" s="362"/>
      <c r="L231" s="362"/>
      <c r="M231" s="362"/>
      <c r="N231" s="362"/>
      <c r="O231" s="362"/>
      <c r="P231" s="362"/>
      <c r="Q231" s="362"/>
      <c r="R231" s="362"/>
      <c r="S231" s="362"/>
      <c r="T231" s="362"/>
      <c r="U231" s="362"/>
      <c r="V231" s="362"/>
      <c r="W231" s="362"/>
      <c r="X231" s="362"/>
      <c r="Y231" s="362"/>
      <c r="Z231" s="362"/>
      <c r="AA231" s="362"/>
      <c r="AB231" s="362"/>
      <c r="AC231" s="362"/>
      <c r="AD231" s="362"/>
      <c r="AE231" s="362"/>
      <c r="AF231" s="362"/>
      <c r="AG231" s="362"/>
      <c r="AH231" s="362"/>
      <c r="AI231" s="362"/>
      <c r="AJ231" s="362"/>
      <c r="AK231" s="362"/>
      <c r="AL231" s="362"/>
      <c r="AM231" s="362"/>
      <c r="AN231" s="362"/>
      <c r="AO231" s="362"/>
      <c r="AP231" s="362"/>
      <c r="AQ231" s="362"/>
      <c r="AR231" s="362"/>
      <c r="AS231" s="362"/>
      <c r="AT231" s="362"/>
    </row>
    <row r="232" spans="2:46" ht="14.4" x14ac:dyDescent="0.3">
      <c r="B232" s="362"/>
      <c r="C232" s="362"/>
      <c r="D232" s="362"/>
      <c r="E232" s="362"/>
      <c r="F232" s="362"/>
      <c r="G232" s="362"/>
      <c r="H232" s="362"/>
      <c r="I232" s="362"/>
      <c r="J232" s="362"/>
      <c r="K232" s="362"/>
      <c r="L232" s="362"/>
      <c r="M232" s="362"/>
      <c r="N232" s="362"/>
      <c r="O232" s="362"/>
      <c r="P232" s="362"/>
      <c r="Q232" s="362"/>
      <c r="R232" s="362"/>
      <c r="S232" s="362"/>
      <c r="T232" s="362"/>
      <c r="U232" s="362"/>
      <c r="V232" s="362"/>
      <c r="W232" s="362"/>
      <c r="X232" s="362"/>
      <c r="Y232" s="362"/>
      <c r="Z232" s="362"/>
      <c r="AA232" s="362"/>
      <c r="AB232" s="362"/>
      <c r="AC232" s="362"/>
      <c r="AD232" s="362"/>
      <c r="AE232" s="362"/>
      <c r="AF232" s="362"/>
      <c r="AG232" s="362"/>
      <c r="AH232" s="362"/>
      <c r="AI232" s="362"/>
      <c r="AJ232" s="362"/>
      <c r="AK232" s="362"/>
      <c r="AL232" s="362"/>
      <c r="AM232" s="362"/>
      <c r="AN232" s="362"/>
      <c r="AO232" s="362"/>
      <c r="AP232" s="362"/>
      <c r="AQ232" s="362"/>
      <c r="AR232" s="362"/>
      <c r="AS232" s="362"/>
      <c r="AT232" s="362"/>
    </row>
    <row r="233" spans="2:46" ht="14.4" x14ac:dyDescent="0.3">
      <c r="B233" s="362"/>
      <c r="C233" s="362"/>
      <c r="D233" s="362"/>
      <c r="E233" s="362"/>
      <c r="F233" s="362"/>
      <c r="G233" s="362"/>
      <c r="H233" s="362"/>
      <c r="I233" s="362"/>
      <c r="J233" s="362"/>
      <c r="K233" s="362"/>
      <c r="L233" s="362"/>
      <c r="M233" s="362"/>
      <c r="N233" s="362"/>
      <c r="O233" s="362"/>
      <c r="P233" s="362"/>
      <c r="Q233" s="362"/>
      <c r="R233" s="362"/>
      <c r="S233" s="362"/>
      <c r="T233" s="362"/>
      <c r="U233" s="362"/>
      <c r="V233" s="362"/>
      <c r="W233" s="362"/>
      <c r="X233" s="362"/>
      <c r="Y233" s="362"/>
      <c r="Z233" s="362"/>
      <c r="AA233" s="362"/>
      <c r="AB233" s="362"/>
      <c r="AC233" s="362"/>
      <c r="AD233" s="362"/>
      <c r="AE233" s="362"/>
      <c r="AF233" s="362"/>
      <c r="AG233" s="362"/>
      <c r="AH233" s="362"/>
      <c r="AI233" s="362"/>
      <c r="AJ233" s="362"/>
      <c r="AK233" s="362"/>
      <c r="AL233" s="362"/>
      <c r="AM233" s="362"/>
      <c r="AN233" s="362"/>
      <c r="AO233" s="362"/>
      <c r="AP233" s="362"/>
      <c r="AQ233" s="362"/>
      <c r="AR233" s="362"/>
      <c r="AS233" s="362"/>
      <c r="AT233" s="362"/>
    </row>
    <row r="234" spans="2:46" ht="14.4" x14ac:dyDescent="0.3">
      <c r="B234" s="362"/>
      <c r="C234" s="362"/>
      <c r="D234" s="362"/>
      <c r="E234" s="362"/>
      <c r="F234" s="362"/>
      <c r="G234" s="362"/>
      <c r="H234" s="362"/>
      <c r="I234" s="362"/>
      <c r="J234" s="362"/>
      <c r="K234" s="362"/>
      <c r="L234" s="362"/>
      <c r="M234" s="362"/>
      <c r="N234" s="362"/>
      <c r="O234" s="362"/>
      <c r="P234" s="362"/>
      <c r="Q234" s="362"/>
      <c r="R234" s="362"/>
      <c r="S234" s="362"/>
      <c r="T234" s="362"/>
      <c r="U234" s="362"/>
      <c r="V234" s="362"/>
      <c r="W234" s="362"/>
      <c r="X234" s="362"/>
      <c r="Y234" s="362"/>
      <c r="Z234" s="362"/>
      <c r="AA234" s="362"/>
      <c r="AB234" s="362"/>
      <c r="AC234" s="362"/>
      <c r="AD234" s="362"/>
      <c r="AE234" s="362"/>
      <c r="AF234" s="362"/>
      <c r="AG234" s="362"/>
      <c r="AH234" s="362"/>
      <c r="AI234" s="362"/>
      <c r="AJ234" s="362"/>
      <c r="AK234" s="362"/>
      <c r="AL234" s="362"/>
      <c r="AM234" s="362"/>
      <c r="AN234" s="362"/>
      <c r="AO234" s="362"/>
      <c r="AP234" s="362"/>
      <c r="AQ234" s="362"/>
      <c r="AR234" s="362"/>
      <c r="AS234" s="362"/>
      <c r="AT234" s="362"/>
    </row>
    <row r="235" spans="2:46" ht="14.4" x14ac:dyDescent="0.3">
      <c r="B235" s="362"/>
      <c r="C235" s="362"/>
      <c r="D235" s="362"/>
      <c r="E235" s="362"/>
      <c r="F235" s="362"/>
      <c r="G235" s="362"/>
      <c r="H235" s="362"/>
      <c r="I235" s="362"/>
      <c r="J235" s="362"/>
      <c r="K235" s="362"/>
      <c r="L235" s="362"/>
      <c r="M235" s="362"/>
      <c r="N235" s="362"/>
      <c r="O235" s="362"/>
      <c r="P235" s="362"/>
      <c r="Q235" s="362"/>
      <c r="R235" s="362"/>
      <c r="S235" s="362"/>
      <c r="T235" s="362"/>
      <c r="U235" s="362"/>
      <c r="V235" s="362"/>
      <c r="W235" s="362"/>
      <c r="X235" s="362"/>
      <c r="Y235" s="362"/>
      <c r="Z235" s="362"/>
      <c r="AA235" s="362"/>
      <c r="AB235" s="362"/>
      <c r="AC235" s="362"/>
      <c r="AD235" s="362"/>
      <c r="AE235" s="362"/>
      <c r="AF235" s="362"/>
      <c r="AG235" s="362"/>
      <c r="AH235" s="362"/>
      <c r="AI235" s="362"/>
      <c r="AJ235" s="362"/>
      <c r="AK235" s="362"/>
      <c r="AL235" s="362"/>
      <c r="AM235" s="362"/>
      <c r="AN235" s="362"/>
      <c r="AO235" s="362"/>
      <c r="AP235" s="362"/>
      <c r="AQ235" s="362"/>
      <c r="AR235" s="362"/>
      <c r="AS235" s="362"/>
      <c r="AT235" s="362"/>
    </row>
    <row r="236" spans="2:46" ht="14.4" x14ac:dyDescent="0.3">
      <c r="B236" s="362"/>
      <c r="C236" s="362"/>
      <c r="D236" s="362"/>
      <c r="E236" s="362"/>
      <c r="F236" s="362"/>
      <c r="G236" s="362"/>
      <c r="H236" s="362"/>
      <c r="I236" s="362"/>
      <c r="J236" s="362"/>
      <c r="K236" s="362"/>
      <c r="L236" s="362"/>
      <c r="M236" s="362"/>
      <c r="N236" s="362"/>
      <c r="O236" s="362"/>
      <c r="P236" s="362"/>
      <c r="Q236" s="362"/>
      <c r="R236" s="362"/>
      <c r="S236" s="362"/>
      <c r="T236" s="362"/>
      <c r="U236" s="362"/>
      <c r="V236" s="362"/>
      <c r="W236" s="362"/>
      <c r="X236" s="362"/>
      <c r="Y236" s="362"/>
      <c r="Z236" s="362"/>
      <c r="AA236" s="362"/>
      <c r="AB236" s="362"/>
      <c r="AC236" s="362"/>
      <c r="AD236" s="362"/>
      <c r="AE236" s="362"/>
      <c r="AF236" s="362"/>
      <c r="AG236" s="362"/>
      <c r="AH236" s="362"/>
      <c r="AI236" s="362"/>
      <c r="AJ236" s="362"/>
      <c r="AK236" s="362"/>
      <c r="AL236" s="362"/>
      <c r="AM236" s="362"/>
      <c r="AN236" s="362"/>
      <c r="AO236" s="362"/>
      <c r="AP236" s="362"/>
      <c r="AQ236" s="362"/>
      <c r="AR236" s="362"/>
      <c r="AS236" s="362"/>
      <c r="AT236" s="362"/>
    </row>
    <row r="237" spans="2:46" ht="14.4" x14ac:dyDescent="0.3">
      <c r="B237" s="362"/>
      <c r="C237" s="362"/>
      <c r="D237" s="362"/>
      <c r="E237" s="362"/>
      <c r="F237" s="362"/>
      <c r="G237" s="362"/>
      <c r="H237" s="362"/>
      <c r="I237" s="362"/>
      <c r="J237" s="362"/>
      <c r="K237" s="362"/>
      <c r="L237" s="362"/>
      <c r="M237" s="362"/>
      <c r="N237" s="362"/>
      <c r="O237" s="362"/>
      <c r="P237" s="362"/>
      <c r="Q237" s="362"/>
      <c r="R237" s="362"/>
      <c r="S237" s="362"/>
      <c r="T237" s="362"/>
      <c r="U237" s="362"/>
      <c r="V237" s="362"/>
      <c r="W237" s="362"/>
      <c r="X237" s="362"/>
      <c r="Y237" s="362"/>
      <c r="Z237" s="362"/>
      <c r="AA237" s="362"/>
      <c r="AB237" s="362"/>
      <c r="AC237" s="362"/>
      <c r="AD237" s="362"/>
      <c r="AE237" s="362"/>
      <c r="AF237" s="362"/>
      <c r="AG237" s="362"/>
      <c r="AH237" s="362"/>
      <c r="AI237" s="362"/>
      <c r="AJ237" s="362"/>
      <c r="AK237" s="362"/>
      <c r="AL237" s="362"/>
      <c r="AM237" s="362"/>
      <c r="AN237" s="362"/>
      <c r="AO237" s="362"/>
      <c r="AP237" s="362"/>
      <c r="AQ237" s="362"/>
      <c r="AR237" s="362"/>
      <c r="AS237" s="362"/>
      <c r="AT237" s="362"/>
    </row>
    <row r="238" spans="2:46" ht="14.4" x14ac:dyDescent="0.3">
      <c r="B238" s="362"/>
      <c r="C238" s="362"/>
      <c r="D238" s="362"/>
      <c r="E238" s="362"/>
      <c r="F238" s="362"/>
      <c r="G238" s="362"/>
      <c r="H238" s="362"/>
      <c r="I238" s="362"/>
      <c r="J238" s="362"/>
      <c r="K238" s="362"/>
      <c r="L238" s="362"/>
      <c r="M238" s="362"/>
      <c r="N238" s="362"/>
      <c r="O238" s="362"/>
      <c r="P238" s="362"/>
      <c r="Q238" s="362"/>
      <c r="R238" s="362"/>
      <c r="S238" s="362"/>
      <c r="T238" s="362"/>
      <c r="U238" s="362"/>
      <c r="V238" s="362"/>
      <c r="W238" s="362"/>
      <c r="X238" s="362"/>
      <c r="Y238" s="362"/>
      <c r="Z238" s="362"/>
      <c r="AA238" s="362"/>
      <c r="AB238" s="362"/>
      <c r="AC238" s="362"/>
      <c r="AD238" s="362"/>
      <c r="AE238" s="362"/>
      <c r="AF238" s="362"/>
      <c r="AG238" s="362"/>
      <c r="AH238" s="362"/>
      <c r="AI238" s="362"/>
      <c r="AJ238" s="362"/>
      <c r="AK238" s="362"/>
      <c r="AL238" s="362"/>
      <c r="AM238" s="362"/>
      <c r="AN238" s="362"/>
      <c r="AO238" s="362"/>
      <c r="AP238" s="362"/>
      <c r="AQ238" s="362"/>
      <c r="AR238" s="362"/>
      <c r="AS238" s="362"/>
      <c r="AT238" s="362"/>
    </row>
    <row r="239" spans="2:46" ht="14.4" x14ac:dyDescent="0.3">
      <c r="B239" s="362"/>
      <c r="C239" s="362"/>
      <c r="D239" s="362"/>
      <c r="E239" s="362"/>
      <c r="F239" s="362"/>
      <c r="G239" s="362"/>
      <c r="H239" s="362"/>
      <c r="I239" s="362"/>
      <c r="J239" s="362"/>
      <c r="K239" s="362"/>
      <c r="L239" s="362"/>
      <c r="M239" s="362"/>
      <c r="N239" s="362"/>
      <c r="O239" s="362"/>
      <c r="P239" s="362"/>
      <c r="Q239" s="362"/>
      <c r="R239" s="362"/>
      <c r="S239" s="362"/>
      <c r="T239" s="362"/>
      <c r="U239" s="362"/>
      <c r="V239" s="362"/>
      <c r="W239" s="362"/>
      <c r="X239" s="362"/>
      <c r="Y239" s="362"/>
      <c r="Z239" s="362"/>
      <c r="AA239" s="362"/>
      <c r="AB239" s="362"/>
      <c r="AC239" s="362"/>
      <c r="AD239" s="362"/>
      <c r="AE239" s="362"/>
      <c r="AF239" s="362"/>
      <c r="AG239" s="362"/>
      <c r="AH239" s="362"/>
      <c r="AI239" s="362"/>
      <c r="AJ239" s="362"/>
      <c r="AK239" s="362"/>
      <c r="AL239" s="362"/>
      <c r="AM239" s="362"/>
      <c r="AN239" s="362"/>
      <c r="AO239" s="362"/>
      <c r="AP239" s="362"/>
      <c r="AQ239" s="362"/>
      <c r="AR239" s="362"/>
      <c r="AS239" s="362"/>
      <c r="AT239" s="362"/>
    </row>
    <row r="240" spans="2:46" ht="14.4" x14ac:dyDescent="0.3">
      <c r="B240" s="362"/>
      <c r="C240" s="362"/>
      <c r="D240" s="362"/>
      <c r="E240" s="362"/>
      <c r="F240" s="362"/>
      <c r="G240" s="362"/>
      <c r="H240" s="362"/>
      <c r="I240" s="362"/>
      <c r="J240" s="362"/>
      <c r="K240" s="362"/>
      <c r="L240" s="362"/>
      <c r="M240" s="362"/>
      <c r="N240" s="362"/>
      <c r="O240" s="362"/>
      <c r="P240" s="362"/>
      <c r="Q240" s="362"/>
      <c r="R240" s="362"/>
      <c r="S240" s="362"/>
      <c r="T240" s="362"/>
      <c r="U240" s="362"/>
      <c r="V240" s="362"/>
      <c r="W240" s="362"/>
      <c r="X240" s="362"/>
      <c r="Y240" s="362"/>
      <c r="Z240" s="362"/>
      <c r="AA240" s="362"/>
      <c r="AB240" s="362"/>
      <c r="AC240" s="362"/>
      <c r="AD240" s="362"/>
      <c r="AE240" s="362"/>
      <c r="AF240" s="362"/>
      <c r="AG240" s="362"/>
      <c r="AH240" s="362"/>
      <c r="AI240" s="362"/>
      <c r="AJ240" s="362"/>
      <c r="AK240" s="362"/>
      <c r="AL240" s="362"/>
      <c r="AM240" s="362"/>
      <c r="AN240" s="362"/>
      <c r="AO240" s="362"/>
      <c r="AP240" s="362"/>
      <c r="AQ240" s="362"/>
      <c r="AR240" s="362"/>
      <c r="AS240" s="362"/>
      <c r="AT240" s="362"/>
    </row>
    <row r="241" spans="2:46" ht="14.4" x14ac:dyDescent="0.3">
      <c r="B241" s="362"/>
      <c r="C241" s="362"/>
      <c r="D241" s="362"/>
      <c r="E241" s="362"/>
      <c r="F241" s="362"/>
      <c r="G241" s="362"/>
      <c r="H241" s="362"/>
      <c r="I241" s="362"/>
      <c r="J241" s="362"/>
      <c r="K241" s="362"/>
      <c r="L241" s="362"/>
      <c r="M241" s="362"/>
      <c r="N241" s="362"/>
      <c r="O241" s="362"/>
      <c r="P241" s="362"/>
      <c r="Q241" s="362"/>
      <c r="R241" s="362"/>
      <c r="S241" s="362"/>
      <c r="T241" s="362"/>
      <c r="U241" s="362"/>
      <c r="V241" s="362"/>
      <c r="W241" s="362"/>
      <c r="X241" s="362"/>
      <c r="Y241" s="362"/>
      <c r="Z241" s="362"/>
      <c r="AA241" s="362"/>
      <c r="AB241" s="362"/>
      <c r="AC241" s="362"/>
      <c r="AD241" s="362"/>
      <c r="AE241" s="362"/>
      <c r="AF241" s="362"/>
      <c r="AG241" s="362"/>
      <c r="AH241" s="362"/>
      <c r="AI241" s="362"/>
      <c r="AJ241" s="362"/>
      <c r="AK241" s="362"/>
      <c r="AL241" s="362"/>
      <c r="AM241" s="362"/>
      <c r="AN241" s="362"/>
      <c r="AO241" s="362"/>
      <c r="AP241" s="362"/>
      <c r="AQ241" s="362"/>
      <c r="AR241" s="362"/>
      <c r="AS241" s="362"/>
      <c r="AT241" s="362"/>
    </row>
    <row r="242" spans="2:46" ht="14.4" x14ac:dyDescent="0.3">
      <c r="B242" s="362"/>
      <c r="C242" s="362"/>
      <c r="D242" s="362"/>
      <c r="E242" s="362"/>
      <c r="F242" s="362"/>
      <c r="G242" s="362"/>
      <c r="H242" s="362"/>
      <c r="I242" s="362"/>
      <c r="J242" s="362"/>
      <c r="K242" s="362"/>
      <c r="L242" s="362"/>
      <c r="M242" s="362"/>
      <c r="N242" s="362"/>
      <c r="O242" s="362"/>
      <c r="P242" s="362"/>
      <c r="Q242" s="362"/>
      <c r="R242" s="362"/>
      <c r="S242" s="362"/>
      <c r="T242" s="362"/>
      <c r="U242" s="362"/>
      <c r="V242" s="362"/>
      <c r="W242" s="362"/>
      <c r="X242" s="362"/>
      <c r="Y242" s="362"/>
      <c r="Z242" s="362"/>
      <c r="AA242" s="362"/>
      <c r="AB242" s="362"/>
      <c r="AC242" s="362"/>
      <c r="AD242" s="362"/>
      <c r="AE242" s="362"/>
      <c r="AF242" s="362"/>
      <c r="AG242" s="362"/>
      <c r="AH242" s="362"/>
      <c r="AI242" s="362"/>
      <c r="AJ242" s="362"/>
      <c r="AK242" s="362"/>
      <c r="AL242" s="362"/>
      <c r="AM242" s="362"/>
      <c r="AN242" s="362"/>
      <c r="AO242" s="362"/>
      <c r="AP242" s="362"/>
      <c r="AQ242" s="362"/>
      <c r="AR242" s="362"/>
      <c r="AS242" s="362"/>
      <c r="AT242" s="362"/>
    </row>
    <row r="243" spans="2:46" ht="14.4" x14ac:dyDescent="0.3">
      <c r="B243" s="362"/>
      <c r="C243" s="362"/>
      <c r="D243" s="362"/>
      <c r="E243" s="362"/>
      <c r="F243" s="362"/>
      <c r="G243" s="362"/>
      <c r="H243" s="362"/>
      <c r="I243" s="362"/>
      <c r="J243" s="362"/>
      <c r="K243" s="362"/>
      <c r="L243" s="362"/>
      <c r="M243" s="362"/>
      <c r="N243" s="362"/>
      <c r="O243" s="362"/>
      <c r="P243" s="362"/>
      <c r="Q243" s="362"/>
      <c r="R243" s="362"/>
      <c r="S243" s="362"/>
      <c r="T243" s="362"/>
      <c r="U243" s="362"/>
      <c r="V243" s="362"/>
      <c r="W243" s="362"/>
      <c r="X243" s="362"/>
      <c r="Y243" s="362"/>
      <c r="Z243" s="362"/>
      <c r="AA243" s="362"/>
      <c r="AB243" s="362"/>
      <c r="AC243" s="362"/>
      <c r="AD243" s="362"/>
      <c r="AE243" s="362"/>
      <c r="AF243" s="362"/>
      <c r="AG243" s="362"/>
      <c r="AH243" s="362"/>
      <c r="AI243" s="362"/>
      <c r="AJ243" s="362"/>
      <c r="AK243" s="362"/>
      <c r="AL243" s="362"/>
      <c r="AM243" s="362"/>
      <c r="AN243" s="362"/>
      <c r="AO243" s="362"/>
      <c r="AP243" s="362"/>
      <c r="AQ243" s="362"/>
      <c r="AR243" s="362"/>
      <c r="AS243" s="362"/>
      <c r="AT243" s="362"/>
    </row>
    <row r="244" spans="2:46" ht="14.4" x14ac:dyDescent="0.3">
      <c r="B244" s="362"/>
      <c r="C244" s="362"/>
      <c r="D244" s="362"/>
      <c r="E244" s="362"/>
      <c r="F244" s="362"/>
      <c r="G244" s="362"/>
      <c r="H244" s="362"/>
      <c r="I244" s="362"/>
      <c r="J244" s="362"/>
      <c r="K244" s="362"/>
      <c r="L244" s="362"/>
      <c r="M244" s="362"/>
      <c r="N244" s="362"/>
      <c r="O244" s="362"/>
      <c r="P244" s="362"/>
      <c r="Q244" s="362"/>
      <c r="R244" s="362"/>
      <c r="S244" s="362"/>
      <c r="T244" s="362"/>
      <c r="U244" s="362"/>
      <c r="V244" s="362"/>
      <c r="W244" s="362"/>
      <c r="X244" s="362"/>
      <c r="Y244" s="362"/>
      <c r="Z244" s="362"/>
      <c r="AA244" s="362"/>
      <c r="AB244" s="362"/>
      <c r="AC244" s="362"/>
      <c r="AD244" s="362"/>
      <c r="AE244" s="362"/>
      <c r="AF244" s="362"/>
      <c r="AG244" s="362"/>
      <c r="AH244" s="362"/>
      <c r="AI244" s="362"/>
      <c r="AJ244" s="362"/>
      <c r="AK244" s="362"/>
      <c r="AL244" s="362"/>
      <c r="AM244" s="362"/>
      <c r="AN244" s="362"/>
      <c r="AO244" s="362"/>
      <c r="AP244" s="362"/>
      <c r="AQ244" s="362"/>
      <c r="AR244" s="362"/>
      <c r="AS244" s="362"/>
      <c r="AT244" s="362"/>
    </row>
    <row r="245" spans="2:46" ht="14.4" x14ac:dyDescent="0.3">
      <c r="B245" s="362"/>
      <c r="C245" s="362"/>
      <c r="D245" s="362"/>
      <c r="E245" s="362"/>
      <c r="F245" s="362"/>
      <c r="G245" s="362"/>
      <c r="H245" s="362"/>
      <c r="I245" s="362"/>
      <c r="J245" s="362"/>
      <c r="K245" s="362"/>
      <c r="L245" s="362"/>
      <c r="M245" s="362"/>
      <c r="N245" s="362"/>
      <c r="O245" s="362"/>
      <c r="P245" s="362"/>
      <c r="Q245" s="362"/>
      <c r="R245" s="362"/>
      <c r="S245" s="362"/>
      <c r="T245" s="362"/>
      <c r="U245" s="362"/>
      <c r="V245" s="362"/>
      <c r="W245" s="362"/>
      <c r="X245" s="362"/>
      <c r="Y245" s="362"/>
      <c r="Z245" s="362"/>
      <c r="AA245" s="362"/>
      <c r="AB245" s="362"/>
      <c r="AC245" s="362"/>
      <c r="AD245" s="362"/>
      <c r="AE245" s="362"/>
      <c r="AF245" s="362"/>
      <c r="AG245" s="362"/>
      <c r="AH245" s="362"/>
      <c r="AI245" s="362"/>
      <c r="AJ245" s="362"/>
      <c r="AK245" s="362"/>
      <c r="AL245" s="362"/>
      <c r="AM245" s="362"/>
      <c r="AN245" s="362"/>
      <c r="AO245" s="362"/>
      <c r="AP245" s="362"/>
      <c r="AQ245" s="362"/>
      <c r="AR245" s="362"/>
      <c r="AS245" s="362"/>
      <c r="AT245" s="362"/>
    </row>
    <row r="246" spans="2:46" ht="14.4" x14ac:dyDescent="0.3">
      <c r="B246" s="362"/>
      <c r="C246" s="362"/>
      <c r="D246" s="362"/>
      <c r="E246" s="362"/>
      <c r="F246" s="362"/>
      <c r="G246" s="362"/>
      <c r="H246" s="362"/>
      <c r="I246" s="362"/>
      <c r="J246" s="362"/>
      <c r="K246" s="362"/>
      <c r="L246" s="362"/>
      <c r="M246" s="362"/>
      <c r="N246" s="362"/>
      <c r="O246" s="362"/>
      <c r="P246" s="362"/>
      <c r="Q246" s="362"/>
      <c r="R246" s="362"/>
      <c r="S246" s="362"/>
      <c r="T246" s="362"/>
      <c r="U246" s="362"/>
      <c r="V246" s="362"/>
      <c r="W246" s="362"/>
      <c r="X246" s="362"/>
      <c r="Y246" s="362"/>
      <c r="Z246" s="362"/>
      <c r="AA246" s="362"/>
      <c r="AB246" s="362"/>
      <c r="AC246" s="362"/>
      <c r="AD246" s="362"/>
      <c r="AE246" s="362"/>
      <c r="AF246" s="362"/>
      <c r="AG246" s="362"/>
      <c r="AH246" s="362"/>
      <c r="AI246" s="362"/>
      <c r="AJ246" s="362"/>
      <c r="AK246" s="362"/>
      <c r="AL246" s="362"/>
      <c r="AM246" s="362"/>
      <c r="AN246" s="362"/>
      <c r="AO246" s="362"/>
      <c r="AP246" s="362"/>
      <c r="AQ246" s="362"/>
      <c r="AR246" s="362"/>
      <c r="AS246" s="362"/>
      <c r="AT246" s="362"/>
    </row>
    <row r="247" spans="2:46" ht="14.4" x14ac:dyDescent="0.3">
      <c r="B247" s="362"/>
      <c r="C247" s="362"/>
      <c r="D247" s="362"/>
      <c r="E247" s="362"/>
      <c r="F247" s="362"/>
      <c r="G247" s="362"/>
      <c r="H247" s="362"/>
      <c r="I247" s="362"/>
      <c r="J247" s="362"/>
      <c r="K247" s="362"/>
      <c r="L247" s="362"/>
      <c r="M247" s="362"/>
      <c r="N247" s="362"/>
      <c r="O247" s="362"/>
      <c r="P247" s="362"/>
      <c r="Q247" s="362"/>
      <c r="R247" s="362"/>
      <c r="S247" s="362"/>
      <c r="T247" s="362"/>
      <c r="U247" s="362"/>
      <c r="V247" s="362"/>
      <c r="W247" s="362"/>
      <c r="X247" s="362"/>
      <c r="Y247" s="362"/>
      <c r="Z247" s="362"/>
      <c r="AA247" s="362"/>
      <c r="AB247" s="362"/>
      <c r="AC247" s="362"/>
      <c r="AD247" s="362"/>
      <c r="AE247" s="362"/>
      <c r="AF247" s="362"/>
      <c r="AG247" s="362"/>
      <c r="AH247" s="362"/>
      <c r="AI247" s="362"/>
      <c r="AJ247" s="362"/>
      <c r="AK247" s="362"/>
      <c r="AL247" s="362"/>
      <c r="AM247" s="362"/>
      <c r="AN247" s="362"/>
      <c r="AO247" s="362"/>
      <c r="AP247" s="362"/>
      <c r="AQ247" s="362"/>
      <c r="AR247" s="362"/>
      <c r="AS247" s="362"/>
      <c r="AT247" s="362"/>
    </row>
    <row r="248" spans="2:46" ht="14.4" x14ac:dyDescent="0.3">
      <c r="B248" s="362"/>
      <c r="C248" s="362"/>
      <c r="D248" s="362"/>
      <c r="E248" s="362"/>
      <c r="F248" s="362"/>
      <c r="G248" s="362"/>
      <c r="H248" s="362"/>
      <c r="I248" s="362"/>
      <c r="J248" s="362"/>
      <c r="K248" s="362"/>
      <c r="L248" s="362"/>
      <c r="M248" s="362"/>
      <c r="N248" s="362"/>
      <c r="O248" s="362"/>
      <c r="P248" s="362"/>
      <c r="Q248" s="362"/>
      <c r="R248" s="362"/>
      <c r="S248" s="362"/>
      <c r="T248" s="362"/>
      <c r="U248" s="362"/>
      <c r="V248" s="362"/>
      <c r="W248" s="362"/>
      <c r="X248" s="362"/>
      <c r="Y248" s="362"/>
      <c r="Z248" s="362"/>
      <c r="AA248" s="362"/>
      <c r="AB248" s="362"/>
      <c r="AC248" s="362"/>
      <c r="AD248" s="362"/>
      <c r="AE248" s="362"/>
      <c r="AF248" s="362"/>
      <c r="AG248" s="362"/>
      <c r="AH248" s="362"/>
      <c r="AI248" s="362"/>
      <c r="AJ248" s="362"/>
      <c r="AK248" s="362"/>
      <c r="AL248" s="362"/>
      <c r="AM248" s="362"/>
      <c r="AN248" s="362"/>
      <c r="AO248" s="362"/>
      <c r="AP248" s="362"/>
      <c r="AQ248" s="362"/>
      <c r="AR248" s="362"/>
      <c r="AS248" s="362"/>
      <c r="AT248" s="362"/>
    </row>
    <row r="249" spans="2:46" ht="14.4" x14ac:dyDescent="0.3">
      <c r="B249" s="362"/>
      <c r="C249" s="362"/>
      <c r="D249" s="362"/>
      <c r="E249" s="362"/>
      <c r="F249" s="362"/>
      <c r="G249" s="362"/>
      <c r="H249" s="362"/>
      <c r="I249" s="362"/>
      <c r="J249" s="362"/>
      <c r="K249" s="362"/>
      <c r="L249" s="362"/>
      <c r="M249" s="362"/>
      <c r="N249" s="362"/>
      <c r="O249" s="362"/>
      <c r="P249" s="362"/>
      <c r="Q249" s="362"/>
      <c r="R249" s="362"/>
      <c r="S249" s="362"/>
      <c r="T249" s="362"/>
      <c r="U249" s="362"/>
      <c r="V249" s="362"/>
      <c r="W249" s="362"/>
      <c r="X249" s="362"/>
      <c r="Y249" s="362"/>
      <c r="Z249" s="362"/>
      <c r="AA249" s="362"/>
      <c r="AB249" s="362"/>
      <c r="AC249" s="362"/>
      <c r="AD249" s="362"/>
      <c r="AE249" s="362"/>
      <c r="AF249" s="362"/>
      <c r="AG249" s="362"/>
      <c r="AH249" s="362"/>
      <c r="AI249" s="362"/>
      <c r="AJ249" s="362"/>
      <c r="AK249" s="362"/>
      <c r="AL249" s="362"/>
      <c r="AM249" s="362"/>
      <c r="AN249" s="362"/>
      <c r="AO249" s="362"/>
      <c r="AP249" s="362"/>
      <c r="AQ249" s="362"/>
      <c r="AR249" s="362"/>
      <c r="AS249" s="362"/>
      <c r="AT249" s="362"/>
    </row>
    <row r="250" spans="2:46" ht="14.4" x14ac:dyDescent="0.3">
      <c r="B250" s="362"/>
      <c r="C250" s="362"/>
      <c r="D250" s="362"/>
      <c r="E250" s="362"/>
      <c r="F250" s="362"/>
      <c r="G250" s="362"/>
      <c r="H250" s="362"/>
      <c r="I250" s="362"/>
      <c r="J250" s="362"/>
      <c r="K250" s="362"/>
      <c r="L250" s="362"/>
      <c r="M250" s="362"/>
      <c r="N250" s="362"/>
      <c r="O250" s="362"/>
      <c r="P250" s="362"/>
      <c r="Q250" s="362"/>
      <c r="R250" s="362"/>
      <c r="S250" s="362"/>
      <c r="T250" s="362"/>
      <c r="U250" s="362"/>
      <c r="V250" s="362"/>
      <c r="W250" s="362"/>
      <c r="X250" s="362"/>
      <c r="Y250" s="362"/>
      <c r="Z250" s="362"/>
      <c r="AA250" s="362"/>
      <c r="AB250" s="362"/>
      <c r="AC250" s="362"/>
      <c r="AD250" s="362"/>
      <c r="AE250" s="362"/>
      <c r="AF250" s="362"/>
      <c r="AG250" s="362"/>
      <c r="AH250" s="362"/>
      <c r="AI250" s="362"/>
      <c r="AJ250" s="362"/>
      <c r="AK250" s="362"/>
      <c r="AL250" s="362"/>
      <c r="AM250" s="362"/>
      <c r="AN250" s="362"/>
      <c r="AO250" s="362"/>
      <c r="AP250" s="362"/>
      <c r="AQ250" s="362"/>
      <c r="AR250" s="362"/>
      <c r="AS250" s="362"/>
      <c r="AT250" s="362"/>
    </row>
    <row r="251" spans="2:46" ht="14.4" x14ac:dyDescent="0.3">
      <c r="B251" s="362"/>
      <c r="C251" s="362"/>
      <c r="D251" s="362"/>
      <c r="E251" s="362"/>
      <c r="F251" s="362"/>
      <c r="G251" s="362"/>
      <c r="H251" s="362"/>
      <c r="I251" s="362"/>
      <c r="J251" s="362"/>
      <c r="K251" s="362"/>
      <c r="L251" s="362"/>
      <c r="M251" s="362"/>
      <c r="N251" s="362"/>
      <c r="O251" s="362"/>
      <c r="P251" s="362"/>
      <c r="Q251" s="362"/>
      <c r="R251" s="362"/>
      <c r="S251" s="362"/>
      <c r="T251" s="362"/>
      <c r="U251" s="362"/>
      <c r="V251" s="362"/>
      <c r="W251" s="362"/>
      <c r="X251" s="362"/>
      <c r="Y251" s="362"/>
      <c r="Z251" s="362"/>
      <c r="AA251" s="362"/>
      <c r="AB251" s="362"/>
      <c r="AC251" s="362"/>
      <c r="AD251" s="362"/>
      <c r="AE251" s="362"/>
      <c r="AF251" s="362"/>
      <c r="AG251" s="362"/>
      <c r="AH251" s="362"/>
      <c r="AI251" s="362"/>
      <c r="AJ251" s="362"/>
      <c r="AK251" s="362"/>
      <c r="AL251" s="362"/>
      <c r="AM251" s="362"/>
      <c r="AN251" s="362"/>
      <c r="AO251" s="362"/>
      <c r="AP251" s="362"/>
      <c r="AQ251" s="362"/>
      <c r="AR251" s="362"/>
      <c r="AS251" s="362"/>
      <c r="AT251" s="362"/>
    </row>
    <row r="252" spans="2:46" ht="14.4" x14ac:dyDescent="0.3">
      <c r="B252" s="362"/>
      <c r="C252" s="362"/>
      <c r="D252" s="362"/>
      <c r="E252" s="362"/>
      <c r="F252" s="362"/>
      <c r="G252" s="362"/>
      <c r="H252" s="362"/>
      <c r="I252" s="362"/>
      <c r="J252" s="362"/>
      <c r="K252" s="362"/>
      <c r="L252" s="362"/>
      <c r="M252" s="362"/>
      <c r="N252" s="362"/>
      <c r="O252" s="362"/>
      <c r="P252" s="362"/>
      <c r="Q252" s="362"/>
      <c r="R252" s="362"/>
      <c r="S252" s="362"/>
      <c r="T252" s="362"/>
      <c r="U252" s="362"/>
      <c r="V252" s="362"/>
      <c r="W252" s="362"/>
      <c r="X252" s="362"/>
      <c r="Y252" s="362"/>
      <c r="Z252" s="362"/>
      <c r="AA252" s="362"/>
      <c r="AB252" s="362"/>
      <c r="AC252" s="362"/>
      <c r="AD252" s="362"/>
      <c r="AE252" s="362"/>
      <c r="AF252" s="362"/>
      <c r="AG252" s="362"/>
      <c r="AH252" s="362"/>
      <c r="AI252" s="362"/>
      <c r="AJ252" s="362"/>
      <c r="AK252" s="362"/>
      <c r="AL252" s="362"/>
      <c r="AM252" s="362"/>
      <c r="AN252" s="362"/>
      <c r="AO252" s="362"/>
      <c r="AP252" s="362"/>
      <c r="AQ252" s="362"/>
      <c r="AR252" s="362"/>
      <c r="AS252" s="362"/>
      <c r="AT252" s="362"/>
    </row>
    <row r="253" spans="2:46" ht="14.4" x14ac:dyDescent="0.3">
      <c r="B253" s="362"/>
      <c r="C253" s="362"/>
      <c r="D253" s="362"/>
      <c r="E253" s="362"/>
      <c r="F253" s="362"/>
      <c r="G253" s="362"/>
      <c r="H253" s="362"/>
      <c r="I253" s="362"/>
      <c r="J253" s="362"/>
      <c r="K253" s="362"/>
      <c r="L253" s="362"/>
      <c r="M253" s="362"/>
      <c r="N253" s="362"/>
      <c r="O253" s="362"/>
      <c r="P253" s="362"/>
      <c r="Q253" s="362"/>
      <c r="R253" s="362"/>
      <c r="S253" s="362"/>
      <c r="T253" s="362"/>
      <c r="U253" s="362"/>
      <c r="V253" s="362"/>
      <c r="W253" s="362"/>
      <c r="X253" s="362"/>
      <c r="Y253" s="362"/>
      <c r="Z253" s="362"/>
      <c r="AA253" s="362"/>
      <c r="AB253" s="362"/>
      <c r="AC253" s="362"/>
      <c r="AD253" s="362"/>
      <c r="AE253" s="362"/>
      <c r="AF253" s="362"/>
      <c r="AG253" s="362"/>
      <c r="AH253" s="362"/>
      <c r="AI253" s="362"/>
      <c r="AJ253" s="362"/>
      <c r="AK253" s="362"/>
      <c r="AL253" s="362"/>
      <c r="AM253" s="362"/>
      <c r="AN253" s="362"/>
      <c r="AO253" s="362"/>
      <c r="AP253" s="362"/>
      <c r="AQ253" s="362"/>
      <c r="AR253" s="362"/>
      <c r="AS253" s="362"/>
      <c r="AT253" s="362"/>
    </row>
    <row r="254" spans="2:46" ht="14.4" x14ac:dyDescent="0.3">
      <c r="B254" s="362"/>
      <c r="C254" s="362"/>
      <c r="D254" s="362"/>
      <c r="E254" s="362"/>
      <c r="F254" s="362"/>
      <c r="G254" s="362"/>
      <c r="H254" s="362"/>
      <c r="I254" s="362"/>
      <c r="J254" s="362"/>
      <c r="K254" s="362"/>
      <c r="L254" s="362"/>
      <c r="M254" s="362"/>
      <c r="N254" s="362"/>
      <c r="O254" s="362"/>
      <c r="P254" s="362"/>
      <c r="Q254" s="362"/>
      <c r="R254" s="362"/>
      <c r="S254" s="362"/>
      <c r="T254" s="362"/>
      <c r="U254" s="362"/>
      <c r="V254" s="362"/>
      <c r="W254" s="362"/>
      <c r="X254" s="362"/>
      <c r="Y254" s="362"/>
      <c r="Z254" s="362"/>
      <c r="AA254" s="362"/>
      <c r="AB254" s="362"/>
      <c r="AC254" s="362"/>
      <c r="AD254" s="362"/>
      <c r="AE254" s="362"/>
      <c r="AF254" s="362"/>
      <c r="AG254" s="362"/>
      <c r="AH254" s="362"/>
      <c r="AI254" s="362"/>
      <c r="AJ254" s="362"/>
      <c r="AK254" s="362"/>
      <c r="AL254" s="362"/>
      <c r="AM254" s="362"/>
      <c r="AN254" s="362"/>
      <c r="AO254" s="362"/>
      <c r="AP254" s="362"/>
      <c r="AQ254" s="362"/>
      <c r="AR254" s="362"/>
      <c r="AS254" s="362"/>
      <c r="AT254" s="362"/>
    </row>
    <row r="255" spans="2:46" ht="14.4" x14ac:dyDescent="0.3">
      <c r="B255" s="362"/>
      <c r="C255" s="362"/>
      <c r="D255" s="362"/>
      <c r="E255" s="362"/>
      <c r="F255" s="362"/>
      <c r="G255" s="362"/>
      <c r="H255" s="362"/>
      <c r="I255" s="362"/>
      <c r="J255" s="362"/>
      <c r="K255" s="362"/>
      <c r="L255" s="362"/>
      <c r="M255" s="362"/>
      <c r="N255" s="362"/>
      <c r="O255" s="362"/>
      <c r="P255" s="362"/>
      <c r="Q255" s="362"/>
      <c r="R255" s="362"/>
      <c r="S255" s="362"/>
      <c r="T255" s="362"/>
      <c r="U255" s="362"/>
      <c r="V255" s="362"/>
      <c r="W255" s="362"/>
      <c r="X255" s="362"/>
      <c r="Y255" s="362"/>
      <c r="Z255" s="362"/>
      <c r="AA255" s="362"/>
      <c r="AB255" s="362"/>
      <c r="AC255" s="362"/>
      <c r="AD255" s="362"/>
      <c r="AE255" s="362"/>
      <c r="AF255" s="362"/>
      <c r="AG255" s="362"/>
      <c r="AH255" s="362"/>
      <c r="AI255" s="362"/>
      <c r="AJ255" s="362"/>
      <c r="AK255" s="362"/>
      <c r="AL255" s="362"/>
      <c r="AM255" s="362"/>
      <c r="AN255" s="362"/>
      <c r="AO255" s="362"/>
      <c r="AP255" s="362"/>
      <c r="AQ255" s="362"/>
      <c r="AR255" s="362"/>
      <c r="AS255" s="362"/>
      <c r="AT255" s="362"/>
    </row>
    <row r="256" spans="2:46" ht="14.4" x14ac:dyDescent="0.3">
      <c r="B256" s="362"/>
      <c r="C256" s="362"/>
      <c r="D256" s="362"/>
      <c r="E256" s="362"/>
      <c r="F256" s="362"/>
      <c r="G256" s="362"/>
      <c r="H256" s="362"/>
      <c r="I256" s="362"/>
      <c r="J256" s="362"/>
      <c r="K256" s="362"/>
      <c r="L256" s="362"/>
      <c r="M256" s="362"/>
      <c r="N256" s="362"/>
      <c r="O256" s="362"/>
      <c r="P256" s="362"/>
      <c r="Q256" s="362"/>
      <c r="R256" s="362"/>
      <c r="S256" s="362"/>
      <c r="T256" s="362"/>
      <c r="U256" s="362"/>
      <c r="V256" s="362"/>
      <c r="W256" s="362"/>
      <c r="X256" s="362"/>
      <c r="Y256" s="362"/>
      <c r="Z256" s="362"/>
      <c r="AA256" s="362"/>
      <c r="AB256" s="362"/>
      <c r="AC256" s="362"/>
      <c r="AD256" s="362"/>
      <c r="AE256" s="362"/>
      <c r="AF256" s="362"/>
      <c r="AG256" s="362"/>
      <c r="AH256" s="362"/>
      <c r="AI256" s="362"/>
      <c r="AJ256" s="362"/>
      <c r="AK256" s="362"/>
      <c r="AL256" s="362"/>
      <c r="AM256" s="362"/>
      <c r="AN256" s="362"/>
      <c r="AO256" s="362"/>
      <c r="AP256" s="362"/>
      <c r="AQ256" s="362"/>
      <c r="AR256" s="362"/>
      <c r="AS256" s="362"/>
      <c r="AT256" s="362"/>
    </row>
  </sheetData>
  <mergeCells count="25">
    <mergeCell ref="B30:K30"/>
    <mergeCell ref="B1:K1"/>
    <mergeCell ref="B5:K5"/>
    <mergeCell ref="B6:K6"/>
    <mergeCell ref="H7:I7"/>
    <mergeCell ref="H8:I8"/>
    <mergeCell ref="B9:B10"/>
    <mergeCell ref="C9:E9"/>
    <mergeCell ref="F9:H9"/>
    <mergeCell ref="I9:K9"/>
    <mergeCell ref="C2:D2"/>
    <mergeCell ref="B31:K31"/>
    <mergeCell ref="H32:I32"/>
    <mergeCell ref="H33:I33"/>
    <mergeCell ref="B34:B35"/>
    <mergeCell ref="C34:E34"/>
    <mergeCell ref="F34:H34"/>
    <mergeCell ref="I34:K34"/>
    <mergeCell ref="B60:D60"/>
    <mergeCell ref="B49:F49"/>
    <mergeCell ref="B50:F50"/>
    <mergeCell ref="B51:F51"/>
    <mergeCell ref="B52:D52"/>
    <mergeCell ref="B53:D53"/>
    <mergeCell ref="B58:F58"/>
  </mergeCells>
  <pageMargins left="0.7" right="0.7" top="0.75" bottom="0.75" header="0.3" footer="0.3"/>
  <pageSetup paperSize="120" scale="56" fitToHeight="0" orientation="portrait" horizontalDpi="1200" verticalDpi="1200" r:id="rId1"/>
  <headerFooter>
    <oddFooter>&amp;LReproduction interdite © TC Média Livres Inc.  &amp;RComptabilité 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T243"/>
  <sheetViews>
    <sheetView showGridLines="0" zoomScaleNormal="100" workbookViewId="0">
      <selection activeCell="G16" sqref="G16"/>
    </sheetView>
  </sheetViews>
  <sheetFormatPr baseColWidth="10" defaultColWidth="11.44140625" defaultRowHeight="13.2" x14ac:dyDescent="0.25"/>
  <cols>
    <col min="1" max="1" width="0.88671875" style="384" customWidth="1"/>
    <col min="2" max="11" width="15.6640625" style="363" customWidth="1"/>
    <col min="12" max="12" width="2.6640625" style="363" customWidth="1"/>
    <col min="13" max="14" width="15.6640625" style="363" customWidth="1"/>
    <col min="15" max="16384" width="11.44140625" style="363"/>
  </cols>
  <sheetData>
    <row r="1" spans="2:46" ht="15.6" x14ac:dyDescent="0.3">
      <c r="B1" s="548" t="s">
        <v>15</v>
      </c>
      <c r="C1" s="548"/>
      <c r="D1" s="548"/>
      <c r="E1" s="548"/>
      <c r="F1" s="548"/>
      <c r="G1" s="548"/>
      <c r="H1" s="548"/>
      <c r="I1" s="548"/>
      <c r="J1" s="548"/>
      <c r="K1" s="548"/>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362"/>
      <c r="AK1" s="362"/>
      <c r="AL1" s="362"/>
      <c r="AM1" s="362"/>
      <c r="AN1" s="362"/>
      <c r="AO1" s="362"/>
      <c r="AP1" s="362"/>
      <c r="AQ1" s="362"/>
      <c r="AR1" s="362"/>
      <c r="AS1" s="362"/>
      <c r="AT1" s="362"/>
    </row>
    <row r="2" spans="2:46" ht="15.6" x14ac:dyDescent="0.3">
      <c r="B2" s="364" t="s">
        <v>224</v>
      </c>
      <c r="C2" s="549" t="s">
        <v>225</v>
      </c>
      <c r="D2" s="549"/>
      <c r="E2" s="549"/>
      <c r="F2" s="362"/>
      <c r="G2" s="362"/>
      <c r="H2" s="362"/>
      <c r="I2" s="362"/>
      <c r="J2" s="362"/>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c r="AL2" s="362"/>
      <c r="AM2" s="362"/>
      <c r="AN2" s="362"/>
      <c r="AO2" s="362"/>
      <c r="AP2" s="362"/>
      <c r="AQ2" s="362"/>
      <c r="AR2" s="362"/>
      <c r="AS2" s="362"/>
      <c r="AT2" s="362"/>
    </row>
    <row r="3" spans="2:46" ht="14.4" x14ac:dyDescent="0.3">
      <c r="B3" s="362"/>
      <c r="C3" s="362"/>
      <c r="D3" s="362"/>
      <c r="E3" s="362"/>
      <c r="F3" s="362"/>
      <c r="G3" s="362"/>
      <c r="H3" s="362"/>
      <c r="I3" s="362"/>
      <c r="J3" s="362"/>
      <c r="K3" s="362"/>
      <c r="L3" s="362"/>
      <c r="M3" s="362"/>
      <c r="N3" s="362"/>
      <c r="O3" s="362"/>
      <c r="P3" s="362"/>
      <c r="Q3" s="362"/>
      <c r="R3" s="362"/>
      <c r="S3" s="362"/>
      <c r="T3" s="362"/>
      <c r="U3" s="362"/>
      <c r="V3" s="362"/>
      <c r="W3" s="362"/>
      <c r="X3" s="362"/>
      <c r="Y3" s="362"/>
      <c r="Z3" s="362"/>
      <c r="AA3" s="362"/>
      <c r="AB3" s="362"/>
      <c r="AC3" s="362"/>
      <c r="AD3" s="362"/>
      <c r="AE3" s="362"/>
      <c r="AF3" s="362"/>
      <c r="AG3" s="362"/>
      <c r="AH3" s="362"/>
      <c r="AI3" s="362"/>
      <c r="AJ3" s="362"/>
      <c r="AK3" s="362"/>
      <c r="AL3" s="362"/>
      <c r="AM3" s="362"/>
      <c r="AN3" s="362"/>
      <c r="AO3" s="362"/>
      <c r="AP3" s="362"/>
      <c r="AQ3" s="362"/>
      <c r="AR3" s="362"/>
      <c r="AS3" s="362"/>
      <c r="AT3" s="362"/>
    </row>
    <row r="4" spans="2:46" ht="14.4" x14ac:dyDescent="0.3">
      <c r="B4" s="365" t="s">
        <v>89</v>
      </c>
      <c r="C4" s="362"/>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row>
    <row r="5" spans="2:46" ht="14.4" x14ac:dyDescent="0.3">
      <c r="B5" s="537" t="s">
        <v>602</v>
      </c>
      <c r="C5" s="537"/>
      <c r="D5" s="537"/>
      <c r="E5" s="537"/>
      <c r="F5" s="537"/>
      <c r="G5" s="537"/>
      <c r="H5" s="537"/>
      <c r="I5" s="537"/>
      <c r="J5" s="537"/>
      <c r="K5" s="537"/>
      <c r="L5" s="362"/>
      <c r="M5" s="362"/>
      <c r="N5" s="362"/>
      <c r="O5" s="362"/>
      <c r="P5" s="362"/>
      <c r="Q5" s="362"/>
      <c r="R5" s="362"/>
      <c r="S5" s="362"/>
      <c r="T5" s="362"/>
      <c r="U5" s="362"/>
      <c r="V5" s="362"/>
      <c r="W5" s="362"/>
      <c r="X5" s="362"/>
      <c r="Y5" s="362"/>
      <c r="Z5" s="362"/>
      <c r="AA5" s="362"/>
      <c r="AB5" s="362"/>
      <c r="AC5" s="362"/>
      <c r="AD5" s="362"/>
      <c r="AE5" s="362"/>
      <c r="AF5" s="362"/>
      <c r="AG5" s="362"/>
      <c r="AH5" s="362"/>
      <c r="AI5" s="362"/>
      <c r="AJ5" s="362"/>
      <c r="AK5" s="362"/>
      <c r="AL5" s="362"/>
      <c r="AM5" s="362"/>
      <c r="AN5" s="362"/>
      <c r="AO5" s="362"/>
      <c r="AP5" s="362"/>
      <c r="AQ5" s="362"/>
      <c r="AR5" s="362"/>
      <c r="AS5" s="362"/>
      <c r="AT5" s="362"/>
    </row>
    <row r="6" spans="2:46" ht="14.4" x14ac:dyDescent="0.3">
      <c r="B6" s="537" t="s">
        <v>603</v>
      </c>
      <c r="C6" s="537"/>
      <c r="D6" s="537"/>
      <c r="E6" s="537"/>
      <c r="F6" s="537"/>
      <c r="G6" s="537"/>
      <c r="H6" s="537"/>
      <c r="I6" s="537"/>
      <c r="J6" s="537"/>
      <c r="K6" s="537"/>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62"/>
      <c r="AR6" s="362"/>
      <c r="AS6" s="362"/>
      <c r="AT6" s="362"/>
    </row>
    <row r="7" spans="2:46" ht="14.4" x14ac:dyDescent="0.3">
      <c r="B7" s="366" t="s">
        <v>51</v>
      </c>
      <c r="C7" s="366"/>
      <c r="D7" s="554" t="s">
        <v>227</v>
      </c>
      <c r="E7" s="555"/>
      <c r="F7" s="366"/>
      <c r="G7" s="444"/>
      <c r="H7" s="538" t="s">
        <v>57</v>
      </c>
      <c r="I7" s="539"/>
      <c r="J7" s="445">
        <v>1</v>
      </c>
      <c r="K7" s="366"/>
      <c r="L7" s="362"/>
      <c r="M7" s="362"/>
      <c r="N7" s="362"/>
      <c r="O7" s="362"/>
      <c r="P7" s="362"/>
      <c r="Q7" s="362"/>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62"/>
      <c r="AR7" s="362"/>
      <c r="AS7" s="362"/>
      <c r="AT7" s="362"/>
    </row>
    <row r="8" spans="2:46" ht="14.4" x14ac:dyDescent="0.3">
      <c r="B8" s="369" t="s">
        <v>601</v>
      </c>
      <c r="C8" s="367"/>
      <c r="D8" s="552"/>
      <c r="E8" s="553"/>
      <c r="F8" s="366"/>
      <c r="G8" s="368"/>
      <c r="H8" s="540" t="s">
        <v>58</v>
      </c>
      <c r="I8" s="541"/>
      <c r="J8" s="367"/>
      <c r="K8" s="369"/>
      <c r="L8" s="362"/>
      <c r="M8" s="362"/>
      <c r="N8" s="362"/>
      <c r="O8" s="362"/>
      <c r="P8" s="362"/>
      <c r="Q8" s="362"/>
      <c r="R8" s="362"/>
      <c r="S8" s="362"/>
      <c r="T8" s="362"/>
      <c r="U8" s="362"/>
      <c r="V8" s="362"/>
      <c r="W8" s="362"/>
      <c r="X8" s="362"/>
      <c r="Y8" s="362"/>
      <c r="Z8" s="362"/>
      <c r="AA8" s="362"/>
      <c r="AB8" s="362"/>
      <c r="AC8" s="362"/>
      <c r="AD8" s="362"/>
      <c r="AE8" s="362"/>
      <c r="AF8" s="362"/>
      <c r="AG8" s="362"/>
      <c r="AH8" s="362"/>
      <c r="AI8" s="362"/>
      <c r="AJ8" s="362"/>
      <c r="AK8" s="362"/>
      <c r="AL8" s="362"/>
      <c r="AM8" s="362"/>
      <c r="AN8" s="362"/>
      <c r="AO8" s="362"/>
      <c r="AP8" s="362"/>
      <c r="AQ8" s="362"/>
      <c r="AR8" s="362"/>
      <c r="AS8" s="362"/>
      <c r="AT8" s="362"/>
    </row>
    <row r="9" spans="2:46" ht="14.4" x14ac:dyDescent="0.3">
      <c r="B9" s="542" t="s">
        <v>3</v>
      </c>
      <c r="C9" s="544" t="s">
        <v>52</v>
      </c>
      <c r="D9" s="545"/>
      <c r="E9" s="546"/>
      <c r="F9" s="545" t="s">
        <v>55</v>
      </c>
      <c r="G9" s="545"/>
      <c r="H9" s="546"/>
      <c r="I9" s="547" t="s">
        <v>56</v>
      </c>
      <c r="J9" s="547"/>
      <c r="K9" s="547"/>
      <c r="L9" s="362"/>
      <c r="M9" s="362"/>
      <c r="N9" s="362"/>
      <c r="O9" s="362"/>
      <c r="P9" s="362"/>
      <c r="Q9" s="362"/>
      <c r="R9" s="362"/>
      <c r="S9" s="362"/>
      <c r="T9" s="362"/>
      <c r="U9" s="362"/>
      <c r="V9" s="362"/>
      <c r="W9" s="362"/>
      <c r="X9" s="362"/>
      <c r="Y9" s="362"/>
      <c r="Z9" s="362"/>
      <c r="AA9" s="362"/>
      <c r="AB9" s="362"/>
      <c r="AC9" s="362"/>
      <c r="AD9" s="362"/>
      <c r="AE9" s="362"/>
      <c r="AF9" s="362"/>
      <c r="AG9" s="362"/>
      <c r="AH9" s="362"/>
      <c r="AI9" s="362"/>
      <c r="AJ9" s="362"/>
      <c r="AK9" s="362"/>
      <c r="AL9" s="362"/>
      <c r="AM9" s="362"/>
      <c r="AN9" s="362"/>
      <c r="AO9" s="362"/>
      <c r="AP9" s="362"/>
      <c r="AQ9" s="362"/>
      <c r="AR9" s="362"/>
      <c r="AS9" s="362"/>
      <c r="AT9" s="362"/>
    </row>
    <row r="10" spans="2:46" ht="14.4" x14ac:dyDescent="0.3">
      <c r="B10" s="543"/>
      <c r="C10" s="370" t="s">
        <v>53</v>
      </c>
      <c r="D10" s="370" t="s">
        <v>42</v>
      </c>
      <c r="E10" s="370" t="s">
        <v>54</v>
      </c>
      <c r="F10" s="371" t="s">
        <v>53</v>
      </c>
      <c r="G10" s="372" t="s">
        <v>42</v>
      </c>
      <c r="H10" s="370" t="s">
        <v>54</v>
      </c>
      <c r="I10" s="371" t="s">
        <v>53</v>
      </c>
      <c r="J10" s="372" t="s">
        <v>42</v>
      </c>
      <c r="K10" s="372" t="s">
        <v>54</v>
      </c>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2"/>
      <c r="AJ10" s="362"/>
      <c r="AK10" s="362"/>
      <c r="AL10" s="362"/>
      <c r="AM10" s="362"/>
      <c r="AN10" s="362"/>
      <c r="AO10" s="362"/>
      <c r="AP10" s="362"/>
      <c r="AQ10" s="362"/>
      <c r="AR10" s="362"/>
      <c r="AS10" s="362"/>
      <c r="AT10" s="362"/>
    </row>
    <row r="11" spans="2:46" ht="14.4" x14ac:dyDescent="0.3">
      <c r="B11" s="373" t="s">
        <v>13</v>
      </c>
      <c r="C11" s="374"/>
      <c r="D11" s="375"/>
      <c r="E11" s="376"/>
      <c r="F11" s="374"/>
      <c r="G11" s="375"/>
      <c r="H11" s="376"/>
      <c r="I11" s="377"/>
      <c r="J11" s="376"/>
      <c r="K11" s="376"/>
      <c r="L11" s="362"/>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2"/>
      <c r="AN11" s="362"/>
      <c r="AO11" s="362"/>
      <c r="AP11" s="362"/>
      <c r="AQ11" s="362"/>
      <c r="AR11" s="362"/>
      <c r="AS11" s="362"/>
      <c r="AT11" s="362"/>
    </row>
    <row r="12" spans="2:46" ht="14.4" x14ac:dyDescent="0.3">
      <c r="B12" s="378" t="s">
        <v>44</v>
      </c>
      <c r="C12" s="379"/>
      <c r="D12" s="380"/>
      <c r="E12" s="383"/>
      <c r="F12" s="379"/>
      <c r="G12" s="380"/>
      <c r="H12" s="380"/>
      <c r="I12" s="379">
        <v>12</v>
      </c>
      <c r="J12" s="380">
        <v>6800</v>
      </c>
      <c r="K12" s="380">
        <v>81600</v>
      </c>
      <c r="L12" s="362"/>
      <c r="M12" s="362"/>
      <c r="N12" s="362"/>
      <c r="O12" s="362"/>
      <c r="P12" s="362"/>
      <c r="Q12" s="362"/>
      <c r="R12" s="362"/>
      <c r="S12" s="362"/>
      <c r="T12" s="362"/>
      <c r="U12" s="362"/>
      <c r="V12" s="362"/>
      <c r="W12" s="362"/>
      <c r="X12" s="362"/>
      <c r="Y12" s="362"/>
      <c r="Z12" s="362"/>
      <c r="AA12" s="362"/>
      <c r="AB12" s="362"/>
      <c r="AC12" s="362"/>
      <c r="AD12" s="362"/>
      <c r="AE12" s="362"/>
      <c r="AF12" s="362"/>
      <c r="AG12" s="362"/>
      <c r="AH12" s="362"/>
      <c r="AI12" s="362"/>
      <c r="AJ12" s="362"/>
      <c r="AK12" s="362"/>
      <c r="AL12" s="362"/>
      <c r="AM12" s="362"/>
      <c r="AN12" s="362"/>
      <c r="AO12" s="362"/>
      <c r="AP12" s="362"/>
      <c r="AQ12" s="362"/>
      <c r="AR12" s="362"/>
      <c r="AS12" s="362"/>
      <c r="AT12" s="362"/>
    </row>
    <row r="13" spans="2:46" ht="14.4" x14ac:dyDescent="0.3">
      <c r="B13" s="381"/>
      <c r="C13" s="382"/>
      <c r="D13" s="383"/>
      <c r="E13" s="383"/>
      <c r="F13" s="382"/>
      <c r="G13" s="383"/>
      <c r="H13" s="383"/>
      <c r="I13" s="382"/>
      <c r="J13" s="383"/>
      <c r="K13" s="383"/>
      <c r="L13" s="362"/>
      <c r="M13" s="362"/>
      <c r="N13" s="362"/>
      <c r="O13" s="362"/>
      <c r="P13" s="362"/>
      <c r="Q13" s="362"/>
      <c r="R13" s="362"/>
      <c r="S13" s="362"/>
      <c r="T13" s="362"/>
      <c r="U13" s="362"/>
      <c r="V13" s="362"/>
      <c r="W13" s="362"/>
      <c r="X13" s="362"/>
      <c r="Y13" s="362"/>
      <c r="Z13" s="362"/>
      <c r="AA13" s="362"/>
      <c r="AB13" s="362"/>
      <c r="AC13" s="362"/>
      <c r="AD13" s="362"/>
      <c r="AE13" s="362"/>
      <c r="AF13" s="362"/>
      <c r="AG13" s="362"/>
      <c r="AH13" s="362"/>
      <c r="AI13" s="362"/>
      <c r="AJ13" s="362"/>
      <c r="AK13" s="362"/>
      <c r="AL13" s="362"/>
      <c r="AM13" s="362"/>
      <c r="AN13" s="362"/>
      <c r="AO13" s="362"/>
      <c r="AP13" s="362"/>
      <c r="AQ13" s="362"/>
      <c r="AR13" s="362"/>
      <c r="AS13" s="362"/>
      <c r="AT13" s="362"/>
    </row>
    <row r="14" spans="2:46" ht="14.4" x14ac:dyDescent="0.3">
      <c r="B14" s="381" t="s">
        <v>228</v>
      </c>
      <c r="C14" s="382">
        <v>20</v>
      </c>
      <c r="D14" s="383">
        <v>7000</v>
      </c>
      <c r="E14" s="383">
        <f>C14*D14</f>
        <v>140000</v>
      </c>
      <c r="F14" s="382"/>
      <c r="G14" s="383"/>
      <c r="H14" s="383"/>
      <c r="I14" s="382">
        <f>I12</f>
        <v>12</v>
      </c>
      <c r="J14" s="380">
        <f>J12</f>
        <v>6800</v>
      </c>
      <c r="K14" s="383"/>
      <c r="L14" s="362"/>
      <c r="M14" s="362"/>
      <c r="N14" s="362"/>
      <c r="O14" s="362"/>
      <c r="P14" s="362"/>
      <c r="Q14" s="362"/>
      <c r="R14" s="362"/>
      <c r="S14" s="362"/>
      <c r="T14" s="362"/>
      <c r="U14" s="362"/>
      <c r="V14" s="362"/>
      <c r="W14" s="362"/>
      <c r="X14" s="362"/>
      <c r="Y14" s="362"/>
      <c r="Z14" s="362"/>
      <c r="AA14" s="362"/>
      <c r="AB14" s="362"/>
      <c r="AC14" s="362"/>
      <c r="AD14" s="362"/>
      <c r="AE14" s="362"/>
      <c r="AF14" s="362"/>
      <c r="AG14" s="362"/>
      <c r="AH14" s="362"/>
      <c r="AI14" s="362"/>
      <c r="AJ14" s="362"/>
      <c r="AK14" s="362"/>
      <c r="AL14" s="362"/>
      <c r="AM14" s="362"/>
      <c r="AN14" s="362"/>
      <c r="AO14" s="362"/>
      <c r="AP14" s="362"/>
      <c r="AQ14" s="362"/>
      <c r="AR14" s="362"/>
      <c r="AS14" s="362"/>
      <c r="AT14" s="362"/>
    </row>
    <row r="15" spans="2:46" ht="14.4" x14ac:dyDescent="0.3">
      <c r="B15" s="381"/>
      <c r="C15" s="382"/>
      <c r="D15" s="383"/>
      <c r="E15" s="383"/>
      <c r="F15" s="382"/>
      <c r="G15" s="383"/>
      <c r="H15" s="383"/>
      <c r="I15" s="382">
        <f>C14</f>
        <v>20</v>
      </c>
      <c r="J15" s="383">
        <f>D14</f>
        <v>7000</v>
      </c>
      <c r="K15" s="383">
        <f>(I14*J14)+(I15*J15)</f>
        <v>221600</v>
      </c>
      <c r="L15" s="362"/>
      <c r="M15" s="362"/>
      <c r="N15" s="362"/>
      <c r="O15" s="362"/>
      <c r="P15" s="362"/>
      <c r="Q15" s="362"/>
      <c r="R15" s="362"/>
      <c r="S15" s="362"/>
      <c r="T15" s="362"/>
      <c r="U15" s="362"/>
      <c r="V15" s="362"/>
      <c r="W15" s="362"/>
      <c r="X15" s="362"/>
      <c r="Y15" s="362"/>
      <c r="Z15" s="362"/>
      <c r="AA15" s="362"/>
      <c r="AB15" s="362"/>
      <c r="AC15" s="362"/>
      <c r="AD15" s="362"/>
      <c r="AE15" s="362"/>
      <c r="AF15" s="362"/>
      <c r="AG15" s="362"/>
      <c r="AH15" s="362"/>
      <c r="AI15" s="362"/>
      <c r="AJ15" s="362"/>
      <c r="AK15" s="362"/>
      <c r="AL15" s="362"/>
      <c r="AM15" s="362"/>
      <c r="AN15" s="362"/>
      <c r="AO15" s="362"/>
      <c r="AP15" s="362"/>
      <c r="AQ15" s="362"/>
      <c r="AR15" s="362"/>
      <c r="AS15" s="362"/>
      <c r="AT15" s="362"/>
    </row>
    <row r="16" spans="2:46" ht="14.4" x14ac:dyDescent="0.3">
      <c r="B16" s="381"/>
      <c r="C16" s="382"/>
      <c r="D16" s="383"/>
      <c r="E16" s="383"/>
      <c r="F16" s="382"/>
      <c r="G16" s="383"/>
      <c r="H16" s="383"/>
      <c r="I16" s="382"/>
      <c r="J16" s="383"/>
      <c r="K16" s="383"/>
      <c r="L16" s="362"/>
      <c r="M16" s="362"/>
      <c r="N16" s="362"/>
      <c r="O16" s="362"/>
      <c r="P16" s="362"/>
      <c r="Q16" s="362"/>
      <c r="R16" s="362"/>
      <c r="S16" s="362"/>
      <c r="T16" s="362"/>
      <c r="U16" s="362"/>
      <c r="V16" s="362"/>
      <c r="W16" s="362"/>
      <c r="X16" s="362"/>
      <c r="Y16" s="362"/>
      <c r="Z16" s="362"/>
      <c r="AA16" s="362"/>
      <c r="AB16" s="362"/>
      <c r="AC16" s="362"/>
      <c r="AD16" s="362"/>
      <c r="AE16" s="362"/>
      <c r="AF16" s="362"/>
      <c r="AG16" s="362"/>
      <c r="AH16" s="362"/>
      <c r="AI16" s="362"/>
      <c r="AJ16" s="362"/>
      <c r="AK16" s="362"/>
      <c r="AL16" s="362"/>
      <c r="AM16" s="362"/>
      <c r="AN16" s="362"/>
      <c r="AO16" s="362"/>
      <c r="AP16" s="362"/>
      <c r="AQ16" s="362"/>
      <c r="AR16" s="362"/>
      <c r="AS16" s="362"/>
      <c r="AT16" s="362"/>
    </row>
    <row r="17" spans="1:46" ht="14.4" x14ac:dyDescent="0.3">
      <c r="B17" s="381" t="s">
        <v>229</v>
      </c>
      <c r="C17" s="382"/>
      <c r="D17" s="383"/>
      <c r="E17" s="383"/>
      <c r="F17" s="382">
        <f>I14</f>
        <v>12</v>
      </c>
      <c r="G17" s="383">
        <f>J14</f>
        <v>6800</v>
      </c>
      <c r="H17" s="383"/>
      <c r="I17" s="382"/>
      <c r="J17" s="383"/>
      <c r="K17" s="383"/>
      <c r="L17" s="362"/>
      <c r="M17" s="362"/>
      <c r="N17" s="362"/>
      <c r="O17" s="362"/>
      <c r="P17" s="362"/>
      <c r="Q17" s="362"/>
      <c r="R17" s="362"/>
      <c r="S17" s="362"/>
      <c r="T17" s="362"/>
      <c r="U17" s="362"/>
      <c r="V17" s="362"/>
      <c r="W17" s="362"/>
      <c r="X17" s="362"/>
      <c r="Y17" s="362"/>
      <c r="Z17" s="362"/>
      <c r="AA17" s="362"/>
      <c r="AB17" s="362"/>
      <c r="AC17" s="362"/>
      <c r="AD17" s="362"/>
      <c r="AE17" s="362"/>
      <c r="AF17" s="362"/>
      <c r="AG17" s="362"/>
      <c r="AH17" s="362"/>
      <c r="AI17" s="362"/>
      <c r="AJ17" s="362"/>
      <c r="AK17" s="362"/>
      <c r="AL17" s="362"/>
      <c r="AM17" s="362"/>
      <c r="AN17" s="362"/>
      <c r="AO17" s="362"/>
      <c r="AP17" s="362"/>
      <c r="AQ17" s="362"/>
      <c r="AR17" s="362"/>
      <c r="AS17" s="362"/>
      <c r="AT17" s="362"/>
    </row>
    <row r="18" spans="1:46" ht="14.4" x14ac:dyDescent="0.3">
      <c r="B18" s="381"/>
      <c r="C18" s="382"/>
      <c r="D18" s="383"/>
      <c r="E18" s="383"/>
      <c r="F18" s="382">
        <v>10</v>
      </c>
      <c r="G18" s="383">
        <f>J15</f>
        <v>7000</v>
      </c>
      <c r="H18" s="383">
        <f>(F17*G17)+(F18*G18)</f>
        <v>151600</v>
      </c>
      <c r="I18" s="382">
        <f>I15-F18</f>
        <v>10</v>
      </c>
      <c r="J18" s="383">
        <f>J15</f>
        <v>7000</v>
      </c>
      <c r="K18" s="383">
        <f>I18*J18</f>
        <v>70000</v>
      </c>
      <c r="L18" s="362"/>
      <c r="M18" s="362"/>
      <c r="N18" s="362"/>
      <c r="O18" s="362"/>
      <c r="P18" s="362"/>
      <c r="Q18" s="362"/>
      <c r="R18" s="362"/>
      <c r="S18" s="362"/>
      <c r="T18" s="362"/>
      <c r="U18" s="362"/>
      <c r="V18" s="362"/>
      <c r="W18" s="362"/>
      <c r="X18" s="362"/>
      <c r="Y18" s="362"/>
      <c r="Z18" s="362"/>
      <c r="AA18" s="362"/>
      <c r="AB18" s="362"/>
      <c r="AC18" s="362"/>
      <c r="AD18" s="362"/>
      <c r="AE18" s="362"/>
      <c r="AF18" s="362"/>
      <c r="AG18" s="362"/>
      <c r="AH18" s="362"/>
      <c r="AI18" s="362"/>
      <c r="AJ18" s="362"/>
      <c r="AK18" s="362"/>
      <c r="AL18" s="362"/>
      <c r="AM18" s="362"/>
      <c r="AN18" s="362"/>
      <c r="AO18" s="362"/>
      <c r="AP18" s="362"/>
      <c r="AQ18" s="362"/>
      <c r="AR18" s="362"/>
      <c r="AS18" s="362"/>
      <c r="AT18" s="362"/>
    </row>
    <row r="19" spans="1:46" ht="14.4" x14ac:dyDescent="0.3">
      <c r="B19" s="381"/>
      <c r="C19" s="382"/>
      <c r="D19" s="383"/>
      <c r="E19" s="383"/>
      <c r="F19" s="382"/>
      <c r="G19" s="383"/>
      <c r="H19" s="383"/>
      <c r="I19" s="382"/>
      <c r="J19" s="383"/>
      <c r="K19" s="383"/>
      <c r="L19" s="362"/>
      <c r="M19" s="362"/>
      <c r="N19" s="362"/>
      <c r="O19" s="362"/>
      <c r="P19" s="362"/>
      <c r="Q19" s="362"/>
      <c r="R19" s="362"/>
      <c r="S19" s="362"/>
      <c r="T19" s="362"/>
      <c r="U19" s="362"/>
      <c r="V19" s="362"/>
      <c r="W19" s="362"/>
      <c r="X19" s="362"/>
      <c r="Y19" s="362"/>
      <c r="Z19" s="362"/>
      <c r="AA19" s="362"/>
      <c r="AB19" s="362"/>
      <c r="AC19" s="362"/>
      <c r="AD19" s="362"/>
      <c r="AE19" s="362"/>
      <c r="AF19" s="362"/>
      <c r="AG19" s="362"/>
      <c r="AH19" s="362"/>
      <c r="AI19" s="362"/>
      <c r="AJ19" s="362"/>
      <c r="AK19" s="362"/>
      <c r="AL19" s="362"/>
      <c r="AM19" s="362"/>
      <c r="AN19" s="362"/>
      <c r="AO19" s="362"/>
      <c r="AP19" s="362"/>
      <c r="AQ19" s="362"/>
      <c r="AR19" s="362"/>
      <c r="AS19" s="362"/>
      <c r="AT19" s="362"/>
    </row>
    <row r="20" spans="1:46" ht="14.4" x14ac:dyDescent="0.3">
      <c r="B20" s="381" t="s">
        <v>230</v>
      </c>
      <c r="C20" s="382">
        <v>10</v>
      </c>
      <c r="D20" s="383">
        <v>7100</v>
      </c>
      <c r="E20" s="383">
        <f>C20*D20</f>
        <v>71000</v>
      </c>
      <c r="F20" s="382"/>
      <c r="G20" s="383"/>
      <c r="H20" s="383"/>
      <c r="I20" s="382">
        <f>I18</f>
        <v>10</v>
      </c>
      <c r="J20" s="383">
        <f>J18</f>
        <v>7000</v>
      </c>
      <c r="K20" s="383"/>
      <c r="L20" s="362"/>
      <c r="M20" s="362"/>
      <c r="N20" s="362"/>
      <c r="O20" s="362"/>
      <c r="P20" s="362"/>
      <c r="Q20" s="362"/>
      <c r="R20" s="362"/>
      <c r="S20" s="362"/>
      <c r="T20" s="362"/>
      <c r="U20" s="362"/>
      <c r="V20" s="362"/>
      <c r="W20" s="362"/>
      <c r="X20" s="362"/>
      <c r="Y20" s="362"/>
      <c r="Z20" s="362"/>
      <c r="AA20" s="362"/>
      <c r="AB20" s="362"/>
      <c r="AC20" s="362"/>
      <c r="AD20" s="362"/>
      <c r="AE20" s="362"/>
      <c r="AF20" s="362"/>
      <c r="AG20" s="362"/>
      <c r="AH20" s="362"/>
      <c r="AI20" s="362"/>
      <c r="AJ20" s="362"/>
      <c r="AK20" s="362"/>
      <c r="AL20" s="362"/>
      <c r="AM20" s="362"/>
      <c r="AN20" s="362"/>
      <c r="AO20" s="362"/>
      <c r="AP20" s="362"/>
      <c r="AQ20" s="362"/>
      <c r="AR20" s="362"/>
      <c r="AS20" s="362"/>
      <c r="AT20" s="362"/>
    </row>
    <row r="21" spans="1:46" ht="14.4" x14ac:dyDescent="0.3">
      <c r="B21" s="381"/>
      <c r="C21" s="382"/>
      <c r="D21" s="383"/>
      <c r="E21" s="383"/>
      <c r="F21" s="382"/>
      <c r="G21" s="383"/>
      <c r="H21" s="383"/>
      <c r="I21" s="382">
        <f>C20</f>
        <v>10</v>
      </c>
      <c r="J21" s="383">
        <f>D20</f>
        <v>7100</v>
      </c>
      <c r="K21" s="383">
        <f>(I20*J20)+(I21*J21)</f>
        <v>141000</v>
      </c>
      <c r="L21" s="362"/>
      <c r="M21" s="362"/>
      <c r="N21" s="362"/>
      <c r="O21" s="362"/>
      <c r="P21" s="362"/>
      <c r="Q21" s="362"/>
      <c r="R21" s="362"/>
      <c r="S21" s="362"/>
      <c r="T21" s="362"/>
      <c r="U21" s="362"/>
      <c r="V21" s="362"/>
      <c r="W21" s="362"/>
      <c r="X21" s="362"/>
      <c r="Y21" s="362"/>
      <c r="Z21" s="362"/>
      <c r="AA21" s="362"/>
      <c r="AB21" s="362"/>
      <c r="AC21" s="362"/>
      <c r="AD21" s="362"/>
      <c r="AE21" s="362"/>
      <c r="AF21" s="362"/>
      <c r="AG21" s="362"/>
      <c r="AH21" s="362"/>
      <c r="AI21" s="362"/>
      <c r="AJ21" s="362"/>
      <c r="AK21" s="362"/>
      <c r="AL21" s="362"/>
      <c r="AM21" s="362"/>
      <c r="AN21" s="362"/>
      <c r="AO21" s="362"/>
      <c r="AP21" s="362"/>
      <c r="AQ21" s="362"/>
      <c r="AR21" s="362"/>
      <c r="AS21" s="362"/>
      <c r="AT21" s="362"/>
    </row>
    <row r="22" spans="1:46" ht="14.4" x14ac:dyDescent="0.3">
      <c r="B22" s="381"/>
      <c r="C22" s="382"/>
      <c r="D22" s="383"/>
      <c r="E22" s="383"/>
      <c r="F22" s="382"/>
      <c r="G22" s="383"/>
      <c r="H22" s="383"/>
      <c r="I22" s="382"/>
      <c r="J22" s="383"/>
      <c r="K22" s="383"/>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362"/>
      <c r="AL22" s="362"/>
      <c r="AM22" s="362"/>
      <c r="AN22" s="362"/>
      <c r="AO22" s="362"/>
      <c r="AP22" s="362"/>
      <c r="AQ22" s="362"/>
      <c r="AR22" s="362"/>
      <c r="AS22" s="362"/>
      <c r="AT22" s="362"/>
    </row>
    <row r="23" spans="1:46" ht="14.4" x14ac:dyDescent="0.3">
      <c r="B23" s="381" t="s">
        <v>231</v>
      </c>
      <c r="C23" s="382"/>
      <c r="D23" s="383"/>
      <c r="E23" s="383"/>
      <c r="F23" s="382">
        <f>I20</f>
        <v>10</v>
      </c>
      <c r="G23" s="383">
        <f>J20</f>
        <v>7000</v>
      </c>
      <c r="H23" s="383"/>
      <c r="I23" s="382"/>
      <c r="J23" s="383"/>
      <c r="K23" s="383"/>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2"/>
      <c r="AL23" s="362"/>
      <c r="AM23" s="362"/>
      <c r="AN23" s="362"/>
      <c r="AO23" s="362"/>
      <c r="AP23" s="362"/>
      <c r="AQ23" s="362"/>
      <c r="AR23" s="362"/>
      <c r="AS23" s="362"/>
      <c r="AT23" s="362"/>
    </row>
    <row r="24" spans="1:46" ht="14.4" x14ac:dyDescent="0.3">
      <c r="B24" s="381"/>
      <c r="C24" s="382"/>
      <c r="D24" s="383"/>
      <c r="E24" s="383"/>
      <c r="F24" s="382">
        <v>3</v>
      </c>
      <c r="G24" s="383">
        <f>J21</f>
        <v>7100</v>
      </c>
      <c r="H24" s="383">
        <f>(F23*G23)+(F24*G24)</f>
        <v>91300</v>
      </c>
      <c r="I24" s="382">
        <f>I21-F24</f>
        <v>7</v>
      </c>
      <c r="J24" s="383">
        <f>J21</f>
        <v>7100</v>
      </c>
      <c r="K24" s="383">
        <v>49700</v>
      </c>
      <c r="L24" s="362"/>
      <c r="M24" s="362"/>
      <c r="N24" s="362"/>
      <c r="O24" s="362"/>
      <c r="P24" s="362"/>
      <c r="Q24" s="362"/>
      <c r="R24" s="362"/>
      <c r="S24" s="362"/>
      <c r="T24" s="362"/>
      <c r="U24" s="362"/>
      <c r="V24" s="362"/>
      <c r="W24" s="362"/>
      <c r="X24" s="362"/>
      <c r="Y24" s="362"/>
      <c r="Z24" s="362"/>
      <c r="AA24" s="362"/>
      <c r="AB24" s="362"/>
      <c r="AC24" s="362"/>
      <c r="AD24" s="362"/>
      <c r="AE24" s="362"/>
      <c r="AF24" s="362"/>
      <c r="AG24" s="362"/>
      <c r="AH24" s="362"/>
      <c r="AI24" s="362"/>
      <c r="AJ24" s="362"/>
      <c r="AK24" s="362"/>
      <c r="AL24" s="362"/>
      <c r="AM24" s="362"/>
      <c r="AN24" s="362"/>
      <c r="AO24" s="362"/>
      <c r="AP24" s="362"/>
      <c r="AQ24" s="362"/>
      <c r="AR24" s="362"/>
      <c r="AS24" s="362"/>
      <c r="AT24" s="362"/>
    </row>
    <row r="25" spans="1:46" ht="14.4" x14ac:dyDescent="0.3">
      <c r="B25" s="385"/>
      <c r="C25" s="386"/>
      <c r="D25" s="387"/>
      <c r="E25" s="387"/>
      <c r="F25" s="386"/>
      <c r="G25" s="387"/>
      <c r="H25" s="383"/>
      <c r="I25" s="386"/>
      <c r="J25" s="387"/>
      <c r="K25" s="387"/>
      <c r="L25" s="362"/>
      <c r="M25" s="362"/>
      <c r="N25" s="362"/>
      <c r="O25" s="362"/>
      <c r="P25" s="362"/>
      <c r="Q25" s="362"/>
      <c r="R25" s="362"/>
      <c r="S25" s="362"/>
      <c r="T25" s="362"/>
      <c r="U25" s="362"/>
      <c r="V25" s="362"/>
      <c r="W25" s="362"/>
      <c r="X25" s="362"/>
      <c r="Y25" s="362"/>
      <c r="Z25" s="362"/>
      <c r="AA25" s="362"/>
      <c r="AB25" s="362"/>
      <c r="AC25" s="362"/>
      <c r="AD25" s="362"/>
      <c r="AE25" s="362"/>
      <c r="AF25" s="362"/>
      <c r="AG25" s="362"/>
      <c r="AH25" s="362"/>
      <c r="AI25" s="362"/>
      <c r="AJ25" s="362"/>
      <c r="AK25" s="362"/>
      <c r="AL25" s="362"/>
      <c r="AM25" s="362"/>
      <c r="AN25" s="362"/>
      <c r="AO25" s="362"/>
      <c r="AP25" s="362"/>
      <c r="AQ25" s="362"/>
      <c r="AR25" s="362"/>
      <c r="AS25" s="362"/>
      <c r="AT25" s="362"/>
    </row>
    <row r="26" spans="1:46" ht="14.4" x14ac:dyDescent="0.3">
      <c r="B26" s="381" t="s">
        <v>232</v>
      </c>
      <c r="C26" s="386">
        <v>5</v>
      </c>
      <c r="D26" s="387">
        <v>7200</v>
      </c>
      <c r="E26" s="383">
        <f>C26*D26</f>
        <v>36000</v>
      </c>
      <c r="F26" s="386"/>
      <c r="G26" s="387"/>
      <c r="H26" s="383"/>
      <c r="I26" s="386">
        <f>I24</f>
        <v>7</v>
      </c>
      <c r="J26" s="387">
        <f>J24</f>
        <v>7100</v>
      </c>
      <c r="K26" s="383"/>
      <c r="L26" s="362"/>
      <c r="M26" s="362"/>
      <c r="N26" s="362"/>
      <c r="O26" s="362"/>
      <c r="P26" s="362"/>
      <c r="Q26" s="362"/>
      <c r="R26" s="362"/>
      <c r="S26" s="362"/>
      <c r="T26" s="362"/>
      <c r="U26" s="362"/>
      <c r="V26" s="362"/>
      <c r="W26" s="362"/>
      <c r="X26" s="362"/>
      <c r="Y26" s="362"/>
      <c r="Z26" s="362"/>
      <c r="AA26" s="362"/>
      <c r="AB26" s="362"/>
      <c r="AC26" s="362"/>
      <c r="AD26" s="362"/>
      <c r="AE26" s="362"/>
      <c r="AF26" s="362"/>
      <c r="AG26" s="362"/>
      <c r="AH26" s="362"/>
      <c r="AI26" s="362"/>
      <c r="AJ26" s="362"/>
      <c r="AK26" s="362"/>
      <c r="AL26" s="362"/>
      <c r="AM26" s="362"/>
      <c r="AN26" s="362"/>
      <c r="AO26" s="362"/>
      <c r="AP26" s="362"/>
      <c r="AQ26" s="362"/>
      <c r="AR26" s="362"/>
      <c r="AS26" s="362"/>
      <c r="AT26" s="362"/>
    </row>
    <row r="27" spans="1:46" ht="14.4" x14ac:dyDescent="0.3">
      <c r="B27" s="385"/>
      <c r="C27" s="386"/>
      <c r="D27" s="387"/>
      <c r="E27" s="387"/>
      <c r="F27" s="386"/>
      <c r="G27" s="387"/>
      <c r="H27" s="383"/>
      <c r="I27" s="386">
        <f>C26</f>
        <v>5</v>
      </c>
      <c r="J27" s="387">
        <f>D26</f>
        <v>7200</v>
      </c>
      <c r="K27" s="387">
        <f>(I26*J26)+(I27*J27)</f>
        <v>85700</v>
      </c>
      <c r="L27" s="362"/>
      <c r="M27" s="362"/>
      <c r="N27" s="362"/>
      <c r="O27" s="362"/>
      <c r="P27" s="362"/>
      <c r="Q27" s="362"/>
      <c r="R27" s="362"/>
      <c r="S27" s="362"/>
      <c r="T27" s="362"/>
      <c r="U27" s="362"/>
      <c r="V27" s="362"/>
      <c r="W27" s="362"/>
      <c r="X27" s="362"/>
      <c r="Y27" s="362"/>
      <c r="Z27" s="362"/>
      <c r="AA27" s="362"/>
      <c r="AB27" s="362"/>
      <c r="AC27" s="362"/>
      <c r="AD27" s="362"/>
      <c r="AE27" s="362"/>
      <c r="AF27" s="362"/>
      <c r="AG27" s="362"/>
      <c r="AH27" s="362"/>
      <c r="AI27" s="362"/>
      <c r="AJ27" s="362"/>
      <c r="AK27" s="362"/>
      <c r="AL27" s="362"/>
      <c r="AM27" s="362"/>
      <c r="AN27" s="362"/>
      <c r="AO27" s="362"/>
      <c r="AP27" s="362"/>
      <c r="AQ27" s="362"/>
      <c r="AR27" s="362"/>
      <c r="AS27" s="362"/>
      <c r="AT27" s="362"/>
    </row>
    <row r="28" spans="1:46" ht="14.4" x14ac:dyDescent="0.3">
      <c r="B28" s="385"/>
      <c r="C28" s="386"/>
      <c r="D28" s="387"/>
      <c r="E28" s="387"/>
      <c r="F28" s="386"/>
      <c r="G28" s="387"/>
      <c r="H28" s="383"/>
      <c r="I28" s="386"/>
      <c r="J28" s="387"/>
      <c r="K28" s="387"/>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362"/>
      <c r="AN28" s="362"/>
      <c r="AO28" s="362"/>
      <c r="AP28" s="362"/>
      <c r="AQ28" s="362"/>
      <c r="AR28" s="362"/>
      <c r="AS28" s="362"/>
      <c r="AT28" s="362"/>
    </row>
    <row r="29" spans="1:46" ht="14.4" x14ac:dyDescent="0.3">
      <c r="B29" s="381" t="s">
        <v>233</v>
      </c>
      <c r="C29" s="386"/>
      <c r="D29" s="387"/>
      <c r="E29" s="387"/>
      <c r="F29" s="386">
        <v>3</v>
      </c>
      <c r="G29" s="387">
        <f>J26</f>
        <v>7100</v>
      </c>
      <c r="H29" s="383">
        <f>F29*G29</f>
        <v>21300</v>
      </c>
      <c r="I29" s="386">
        <f>I26-F29</f>
        <v>4</v>
      </c>
      <c r="J29" s="387">
        <f>J26</f>
        <v>7100</v>
      </c>
      <c r="K29" s="387"/>
      <c r="L29" s="362"/>
      <c r="M29" s="362"/>
      <c r="N29" s="362"/>
      <c r="O29" s="362"/>
      <c r="P29" s="362"/>
      <c r="Q29" s="362"/>
      <c r="R29" s="362"/>
      <c r="S29" s="362"/>
      <c r="T29" s="362"/>
      <c r="U29" s="362"/>
      <c r="V29" s="362"/>
      <c r="W29" s="362"/>
      <c r="X29" s="362"/>
      <c r="Y29" s="362"/>
      <c r="Z29" s="362"/>
      <c r="AA29" s="362"/>
      <c r="AB29" s="362"/>
      <c r="AC29" s="362"/>
      <c r="AD29" s="362"/>
      <c r="AE29" s="362"/>
      <c r="AF29" s="362"/>
      <c r="AG29" s="362"/>
      <c r="AH29" s="362"/>
      <c r="AI29" s="362"/>
      <c r="AJ29" s="362"/>
      <c r="AK29" s="362"/>
      <c r="AL29" s="362"/>
      <c r="AM29" s="362"/>
      <c r="AN29" s="362"/>
      <c r="AO29" s="362"/>
      <c r="AP29" s="362"/>
      <c r="AQ29" s="362"/>
      <c r="AR29" s="362"/>
      <c r="AS29" s="362"/>
      <c r="AT29" s="362"/>
    </row>
    <row r="30" spans="1:46" ht="14.4" x14ac:dyDescent="0.3">
      <c r="B30" s="385"/>
      <c r="C30" s="389"/>
      <c r="D30" s="387"/>
      <c r="E30" s="387"/>
      <c r="F30" s="386"/>
      <c r="G30" s="387"/>
      <c r="H30" s="383"/>
      <c r="I30" s="386">
        <f>I27</f>
        <v>5</v>
      </c>
      <c r="J30" s="387">
        <f>J27</f>
        <v>7200</v>
      </c>
      <c r="K30" s="390">
        <f>(I29*J29)+(I30*J30)</f>
        <v>64400</v>
      </c>
      <c r="L30" s="362"/>
      <c r="M30" s="362"/>
      <c r="N30" s="362"/>
      <c r="O30" s="362"/>
      <c r="P30" s="362"/>
      <c r="Q30" s="362"/>
      <c r="R30" s="362"/>
      <c r="S30" s="362"/>
      <c r="T30" s="362"/>
      <c r="U30" s="362"/>
      <c r="V30" s="362"/>
      <c r="W30" s="362"/>
      <c r="X30" s="362"/>
      <c r="Y30" s="362"/>
      <c r="Z30" s="362"/>
      <c r="AA30" s="362"/>
      <c r="AB30" s="362"/>
      <c r="AC30" s="362"/>
      <c r="AD30" s="362"/>
      <c r="AE30" s="362"/>
      <c r="AF30" s="362"/>
      <c r="AG30" s="362"/>
      <c r="AH30" s="362"/>
      <c r="AI30" s="362"/>
      <c r="AJ30" s="362"/>
      <c r="AK30" s="362"/>
      <c r="AL30" s="362"/>
      <c r="AM30" s="362"/>
      <c r="AN30" s="362"/>
      <c r="AO30" s="362"/>
      <c r="AP30" s="362"/>
      <c r="AQ30" s="362"/>
      <c r="AR30" s="362"/>
      <c r="AS30" s="362"/>
      <c r="AT30" s="362"/>
    </row>
    <row r="31" spans="1:46" ht="15" thickBot="1" x14ac:dyDescent="0.35">
      <c r="B31" s="392" t="s">
        <v>8</v>
      </c>
      <c r="C31" s="393">
        <f>SUM(C11:C30)</f>
        <v>35</v>
      </c>
      <c r="D31" s="394"/>
      <c r="E31" s="395">
        <f>SUM(E11:E30)</f>
        <v>247000</v>
      </c>
      <c r="F31" s="393">
        <f>SUM(F11:F30)</f>
        <v>38</v>
      </c>
      <c r="G31" s="394"/>
      <c r="H31" s="395">
        <f>SUM(H11:H30)</f>
        <v>264200</v>
      </c>
      <c r="I31" s="396"/>
      <c r="J31" s="394"/>
      <c r="K31" s="397"/>
      <c r="L31" s="362"/>
      <c r="M31" s="362"/>
      <c r="N31" s="362"/>
      <c r="O31" s="362"/>
      <c r="P31" s="362"/>
      <c r="Q31" s="362"/>
      <c r="R31" s="362"/>
      <c r="S31" s="362"/>
      <c r="T31" s="362"/>
      <c r="U31" s="362"/>
      <c r="V31" s="362"/>
      <c r="W31" s="362"/>
      <c r="X31" s="362"/>
      <c r="Y31" s="362"/>
      <c r="Z31" s="362"/>
      <c r="AA31" s="362"/>
      <c r="AB31" s="362"/>
      <c r="AC31" s="362"/>
      <c r="AD31" s="362"/>
      <c r="AE31" s="362"/>
      <c r="AF31" s="362"/>
      <c r="AG31" s="362"/>
      <c r="AH31" s="362"/>
      <c r="AI31" s="362"/>
      <c r="AJ31" s="362"/>
      <c r="AK31" s="362"/>
      <c r="AL31" s="362"/>
      <c r="AM31" s="362"/>
      <c r="AN31" s="362"/>
      <c r="AO31" s="362"/>
      <c r="AP31" s="362"/>
      <c r="AQ31" s="362"/>
      <c r="AR31" s="362"/>
      <c r="AS31" s="362"/>
      <c r="AT31" s="362"/>
    </row>
    <row r="32" spans="1:46" s="403" customFormat="1" ht="15" thickTop="1" x14ac:dyDescent="0.3">
      <c r="A32" s="398"/>
      <c r="B32" s="407"/>
      <c r="C32" s="237"/>
      <c r="D32" s="401"/>
      <c r="E32" s="408"/>
      <c r="F32" s="237"/>
      <c r="G32" s="401"/>
      <c r="H32" s="408"/>
      <c r="I32" s="400"/>
      <c r="J32" s="401"/>
      <c r="K32" s="401"/>
      <c r="L32" s="402"/>
      <c r="M32" s="402"/>
      <c r="N32" s="402"/>
      <c r="O32" s="402"/>
      <c r="P32" s="402"/>
      <c r="Q32" s="402"/>
      <c r="R32" s="402"/>
      <c r="S32" s="402"/>
      <c r="T32" s="402"/>
      <c r="U32" s="402"/>
      <c r="V32" s="402"/>
      <c r="W32" s="402"/>
      <c r="X32" s="402"/>
      <c r="Y32" s="402"/>
      <c r="Z32" s="402"/>
      <c r="AA32" s="402"/>
      <c r="AB32" s="402"/>
      <c r="AC32" s="402"/>
      <c r="AD32" s="402"/>
      <c r="AE32" s="402"/>
      <c r="AF32" s="402"/>
      <c r="AG32" s="402"/>
      <c r="AH32" s="402"/>
      <c r="AI32" s="402"/>
      <c r="AJ32" s="402"/>
      <c r="AK32" s="402"/>
      <c r="AL32" s="402"/>
      <c r="AM32" s="402"/>
      <c r="AN32" s="402"/>
      <c r="AO32" s="402"/>
      <c r="AP32" s="402"/>
      <c r="AQ32" s="402"/>
      <c r="AR32" s="402"/>
      <c r="AS32" s="402"/>
      <c r="AT32" s="402"/>
    </row>
    <row r="33" spans="1:46" s="403" customFormat="1" ht="14.4" x14ac:dyDescent="0.3">
      <c r="A33" s="398"/>
      <c r="B33" s="407"/>
      <c r="C33" s="237"/>
      <c r="D33" s="401"/>
      <c r="E33" s="408"/>
      <c r="F33" s="237"/>
      <c r="G33" s="401"/>
      <c r="H33" s="408"/>
      <c r="I33" s="400"/>
      <c r="J33" s="401"/>
      <c r="K33" s="401"/>
      <c r="L33" s="402"/>
      <c r="M33" s="402"/>
      <c r="N33" s="402"/>
      <c r="O33" s="402"/>
      <c r="P33" s="402"/>
      <c r="Q33" s="402"/>
      <c r="R33" s="402"/>
      <c r="S33" s="402"/>
      <c r="T33" s="402"/>
      <c r="U33" s="402"/>
      <c r="V33" s="402"/>
      <c r="W33" s="402"/>
      <c r="X33" s="402"/>
      <c r="Y33" s="402"/>
      <c r="Z33" s="402"/>
      <c r="AA33" s="402"/>
      <c r="AB33" s="402"/>
      <c r="AC33" s="402"/>
      <c r="AD33" s="402"/>
      <c r="AE33" s="402"/>
      <c r="AF33" s="402"/>
      <c r="AG33" s="402"/>
      <c r="AH33" s="402"/>
      <c r="AI33" s="402"/>
      <c r="AJ33" s="402"/>
      <c r="AK33" s="402"/>
      <c r="AL33" s="402"/>
      <c r="AM33" s="402"/>
      <c r="AN33" s="402"/>
      <c r="AO33" s="402"/>
      <c r="AP33" s="402"/>
      <c r="AQ33" s="402"/>
      <c r="AR33" s="402"/>
      <c r="AS33" s="402"/>
      <c r="AT33" s="402"/>
    </row>
    <row r="34" spans="1:46" ht="14.4" x14ac:dyDescent="0.3">
      <c r="B34" s="537" t="s">
        <v>602</v>
      </c>
      <c r="C34" s="537"/>
      <c r="D34" s="537"/>
      <c r="E34" s="537"/>
      <c r="F34" s="537"/>
      <c r="G34" s="537"/>
      <c r="H34" s="537"/>
      <c r="I34" s="537"/>
      <c r="J34" s="537"/>
      <c r="K34" s="537"/>
      <c r="L34" s="362"/>
      <c r="M34" s="362"/>
      <c r="N34" s="362"/>
      <c r="O34" s="362"/>
      <c r="P34" s="362"/>
      <c r="Q34" s="362"/>
      <c r="R34" s="362"/>
      <c r="S34" s="362"/>
      <c r="T34" s="362"/>
      <c r="U34" s="362"/>
      <c r="V34" s="362"/>
      <c r="W34" s="362"/>
      <c r="X34" s="362"/>
      <c r="Y34" s="362"/>
      <c r="Z34" s="362"/>
      <c r="AA34" s="362"/>
      <c r="AB34" s="362"/>
      <c r="AC34" s="362"/>
      <c r="AD34" s="362"/>
      <c r="AE34" s="362"/>
      <c r="AF34" s="362"/>
      <c r="AG34" s="362"/>
      <c r="AH34" s="362"/>
      <c r="AI34" s="362"/>
      <c r="AJ34" s="362"/>
      <c r="AK34" s="362"/>
      <c r="AL34" s="362"/>
      <c r="AM34" s="362"/>
      <c r="AN34" s="362"/>
      <c r="AO34" s="362"/>
      <c r="AP34" s="362"/>
      <c r="AQ34" s="362"/>
      <c r="AR34" s="362"/>
      <c r="AS34" s="362"/>
      <c r="AT34" s="362"/>
    </row>
    <row r="35" spans="1:46" ht="14.4" x14ac:dyDescent="0.3">
      <c r="B35" s="537" t="s">
        <v>556</v>
      </c>
      <c r="C35" s="537"/>
      <c r="D35" s="537"/>
      <c r="E35" s="537"/>
      <c r="F35" s="537"/>
      <c r="G35" s="537"/>
      <c r="H35" s="537"/>
      <c r="I35" s="537"/>
      <c r="J35" s="537"/>
      <c r="K35" s="537"/>
      <c r="L35" s="362"/>
      <c r="M35" s="362"/>
      <c r="N35" s="362"/>
      <c r="O35" s="362"/>
      <c r="P35" s="362"/>
      <c r="Q35" s="362"/>
      <c r="R35" s="362"/>
      <c r="S35" s="362"/>
      <c r="T35" s="362"/>
      <c r="U35" s="362"/>
      <c r="V35" s="362"/>
      <c r="W35" s="362"/>
      <c r="X35" s="362"/>
      <c r="Y35" s="362"/>
      <c r="Z35" s="362"/>
      <c r="AA35" s="362"/>
      <c r="AB35" s="362"/>
      <c r="AC35" s="362"/>
      <c r="AD35" s="362"/>
      <c r="AE35" s="362"/>
      <c r="AF35" s="362"/>
      <c r="AG35" s="362"/>
      <c r="AH35" s="362"/>
      <c r="AI35" s="362"/>
      <c r="AJ35" s="362"/>
      <c r="AK35" s="362"/>
      <c r="AL35" s="362"/>
      <c r="AM35" s="362"/>
      <c r="AN35" s="362"/>
      <c r="AO35" s="362"/>
      <c r="AP35" s="362"/>
      <c r="AQ35" s="362"/>
      <c r="AR35" s="362"/>
      <c r="AS35" s="362"/>
      <c r="AT35" s="362"/>
    </row>
    <row r="36" spans="1:46" ht="14.4" x14ac:dyDescent="0.3">
      <c r="B36" s="366" t="s">
        <v>51</v>
      </c>
      <c r="C36" s="366"/>
      <c r="D36" s="443" t="s">
        <v>227</v>
      </c>
      <c r="E36" s="366"/>
      <c r="F36" s="444"/>
      <c r="G36" s="444"/>
      <c r="H36" s="538" t="s">
        <v>57</v>
      </c>
      <c r="I36" s="539"/>
      <c r="J36" s="445">
        <v>1</v>
      </c>
      <c r="K36" s="366"/>
      <c r="L36" s="362"/>
      <c r="M36" s="362"/>
      <c r="N36" s="362"/>
      <c r="O36" s="362"/>
      <c r="P36" s="362"/>
      <c r="Q36" s="362"/>
      <c r="R36" s="362"/>
      <c r="S36" s="362"/>
      <c r="T36" s="362"/>
      <c r="U36" s="362"/>
      <c r="V36" s="362"/>
      <c r="W36" s="362"/>
      <c r="X36" s="362"/>
      <c r="Y36" s="362"/>
      <c r="Z36" s="362"/>
      <c r="AA36" s="362"/>
      <c r="AB36" s="362"/>
      <c r="AC36" s="362"/>
      <c r="AD36" s="362"/>
      <c r="AE36" s="362"/>
      <c r="AF36" s="362"/>
      <c r="AG36" s="362"/>
      <c r="AH36" s="362"/>
      <c r="AI36" s="362"/>
      <c r="AJ36" s="362"/>
      <c r="AK36" s="362"/>
      <c r="AL36" s="362"/>
      <c r="AM36" s="362"/>
      <c r="AN36" s="362"/>
      <c r="AO36" s="362"/>
      <c r="AP36" s="362"/>
      <c r="AQ36" s="362"/>
      <c r="AR36" s="362"/>
      <c r="AS36" s="362"/>
      <c r="AT36" s="362"/>
    </row>
    <row r="37" spans="1:46" ht="14.4" x14ac:dyDescent="0.3">
      <c r="B37" s="369" t="s">
        <v>601</v>
      </c>
      <c r="C37" s="367"/>
      <c r="D37" s="367"/>
      <c r="E37" s="369"/>
      <c r="F37" s="368"/>
      <c r="G37" s="368"/>
      <c r="H37" s="540" t="s">
        <v>58</v>
      </c>
      <c r="I37" s="541"/>
      <c r="J37" s="367"/>
      <c r="K37" s="369"/>
      <c r="L37" s="362"/>
      <c r="M37" s="362"/>
      <c r="N37" s="362"/>
      <c r="O37" s="362"/>
      <c r="P37" s="362"/>
      <c r="Q37" s="362"/>
      <c r="R37" s="362"/>
      <c r="S37" s="362"/>
      <c r="T37" s="362"/>
      <c r="U37" s="362"/>
      <c r="V37" s="362"/>
      <c r="W37" s="362"/>
      <c r="X37" s="362"/>
      <c r="Y37" s="362"/>
      <c r="Z37" s="362"/>
      <c r="AA37" s="362"/>
      <c r="AB37" s="362"/>
      <c r="AC37" s="362"/>
      <c r="AD37" s="362"/>
      <c r="AE37" s="362"/>
      <c r="AF37" s="362"/>
      <c r="AG37" s="362"/>
      <c r="AH37" s="362"/>
      <c r="AI37" s="362"/>
      <c r="AJ37" s="362"/>
      <c r="AK37" s="362"/>
      <c r="AL37" s="362"/>
      <c r="AM37" s="362"/>
      <c r="AN37" s="362"/>
      <c r="AO37" s="362"/>
      <c r="AP37" s="362"/>
      <c r="AQ37" s="362"/>
      <c r="AR37" s="362"/>
      <c r="AS37" s="362"/>
      <c r="AT37" s="362"/>
    </row>
    <row r="38" spans="1:46" ht="14.4" x14ac:dyDescent="0.3">
      <c r="B38" s="550" t="s">
        <v>3</v>
      </c>
      <c r="C38" s="544" t="s">
        <v>52</v>
      </c>
      <c r="D38" s="545"/>
      <c r="E38" s="551"/>
      <c r="F38" s="544" t="s">
        <v>55</v>
      </c>
      <c r="G38" s="545"/>
      <c r="H38" s="546"/>
      <c r="I38" s="544" t="s">
        <v>56</v>
      </c>
      <c r="J38" s="545"/>
      <c r="K38" s="545"/>
      <c r="L38" s="362"/>
      <c r="M38" s="362"/>
      <c r="N38" s="362"/>
      <c r="O38" s="362"/>
      <c r="P38" s="362"/>
      <c r="Q38" s="362"/>
      <c r="R38" s="362"/>
      <c r="S38" s="362"/>
      <c r="T38" s="362"/>
      <c r="U38" s="362"/>
      <c r="V38" s="362"/>
      <c r="W38" s="362"/>
      <c r="X38" s="362"/>
      <c r="Y38" s="362"/>
      <c r="Z38" s="362"/>
      <c r="AA38" s="362"/>
      <c r="AB38" s="362"/>
      <c r="AC38" s="362"/>
      <c r="AD38" s="362"/>
      <c r="AE38" s="362"/>
      <c r="AF38" s="362"/>
      <c r="AG38" s="362"/>
      <c r="AH38" s="362"/>
      <c r="AI38" s="362"/>
      <c r="AJ38" s="362"/>
      <c r="AK38" s="362"/>
      <c r="AL38" s="362"/>
      <c r="AM38" s="362"/>
      <c r="AN38" s="362"/>
      <c r="AO38" s="362"/>
      <c r="AP38" s="362"/>
      <c r="AQ38" s="362"/>
      <c r="AR38" s="362"/>
      <c r="AS38" s="362"/>
      <c r="AT38" s="362"/>
    </row>
    <row r="39" spans="1:46" ht="14.4" x14ac:dyDescent="0.3">
      <c r="B39" s="543"/>
      <c r="C39" s="370" t="s">
        <v>53</v>
      </c>
      <c r="D39" s="370" t="s">
        <v>42</v>
      </c>
      <c r="E39" s="370" t="s">
        <v>54</v>
      </c>
      <c r="F39" s="371" t="s">
        <v>53</v>
      </c>
      <c r="G39" s="372" t="s">
        <v>42</v>
      </c>
      <c r="H39" s="370" t="s">
        <v>54</v>
      </c>
      <c r="I39" s="371" t="s">
        <v>53</v>
      </c>
      <c r="J39" s="372" t="s">
        <v>42</v>
      </c>
      <c r="K39" s="372" t="s">
        <v>54</v>
      </c>
      <c r="L39" s="362"/>
      <c r="M39" s="362"/>
      <c r="N39" s="362"/>
      <c r="O39" s="362"/>
      <c r="P39" s="362"/>
      <c r="Q39" s="362"/>
      <c r="R39" s="362"/>
      <c r="S39" s="362"/>
      <c r="T39" s="362"/>
      <c r="U39" s="362"/>
      <c r="V39" s="362"/>
      <c r="W39" s="362"/>
      <c r="X39" s="362"/>
      <c r="Y39" s="362"/>
      <c r="Z39" s="362"/>
      <c r="AA39" s="362"/>
      <c r="AB39" s="362"/>
      <c r="AC39" s="362"/>
      <c r="AD39" s="362"/>
      <c r="AE39" s="362"/>
      <c r="AF39" s="362"/>
      <c r="AG39" s="362"/>
      <c r="AH39" s="362"/>
      <c r="AI39" s="362"/>
      <c r="AJ39" s="362"/>
      <c r="AK39" s="362"/>
      <c r="AL39" s="362"/>
      <c r="AM39" s="362"/>
      <c r="AN39" s="362"/>
      <c r="AO39" s="362"/>
      <c r="AP39" s="362"/>
      <c r="AQ39" s="362"/>
      <c r="AR39" s="362"/>
      <c r="AS39" s="362"/>
      <c r="AT39" s="362"/>
    </row>
    <row r="40" spans="1:46" ht="14.4" x14ac:dyDescent="0.3">
      <c r="B40" s="373" t="s">
        <v>13</v>
      </c>
      <c r="C40" s="374"/>
      <c r="D40" s="375"/>
      <c r="E40" s="376"/>
      <c r="F40" s="374"/>
      <c r="G40" s="375"/>
      <c r="H40" s="376"/>
      <c r="I40" s="377"/>
      <c r="J40" s="376"/>
      <c r="K40" s="376"/>
      <c r="L40" s="362"/>
      <c r="M40" s="362"/>
      <c r="N40" s="362"/>
      <c r="O40" s="362"/>
      <c r="P40" s="362"/>
      <c r="Q40" s="362"/>
      <c r="R40" s="362"/>
      <c r="S40" s="362"/>
      <c r="T40" s="362"/>
      <c r="U40" s="362"/>
      <c r="V40" s="362"/>
      <c r="W40" s="362"/>
      <c r="X40" s="362"/>
      <c r="Y40" s="362"/>
      <c r="Z40" s="362"/>
      <c r="AA40" s="362"/>
      <c r="AB40" s="362"/>
      <c r="AC40" s="362"/>
      <c r="AD40" s="362"/>
      <c r="AE40" s="362"/>
      <c r="AF40" s="362"/>
      <c r="AG40" s="362"/>
      <c r="AH40" s="362"/>
      <c r="AI40" s="362"/>
      <c r="AJ40" s="362"/>
      <c r="AK40" s="362"/>
      <c r="AL40" s="362"/>
      <c r="AM40" s="362"/>
      <c r="AN40" s="362"/>
      <c r="AO40" s="362"/>
      <c r="AP40" s="362"/>
      <c r="AQ40" s="362"/>
      <c r="AR40" s="362"/>
      <c r="AS40" s="362"/>
      <c r="AT40" s="362"/>
    </row>
    <row r="41" spans="1:46" ht="14.4" x14ac:dyDescent="0.3">
      <c r="B41" s="378" t="s">
        <v>44</v>
      </c>
      <c r="C41" s="379"/>
      <c r="D41" s="380"/>
      <c r="E41" s="380"/>
      <c r="F41" s="379"/>
      <c r="G41" s="380"/>
      <c r="H41" s="380"/>
      <c r="I41" s="379">
        <v>12</v>
      </c>
      <c r="J41" s="380">
        <v>6800</v>
      </c>
      <c r="K41" s="380">
        <f>I41*J41</f>
        <v>81600</v>
      </c>
      <c r="L41" s="404"/>
      <c r="M41" s="362"/>
      <c r="N41" s="362"/>
      <c r="O41" s="362"/>
      <c r="P41" s="362"/>
      <c r="Q41" s="362"/>
      <c r="R41" s="362"/>
      <c r="S41" s="362"/>
      <c r="T41" s="362"/>
      <c r="U41" s="362"/>
      <c r="V41" s="362"/>
      <c r="W41" s="362"/>
      <c r="X41" s="362"/>
      <c r="Y41" s="362"/>
      <c r="Z41" s="362"/>
      <c r="AA41" s="362"/>
      <c r="AB41" s="362"/>
      <c r="AC41" s="362"/>
      <c r="AD41" s="362"/>
      <c r="AE41" s="362"/>
      <c r="AF41" s="362"/>
      <c r="AG41" s="362"/>
      <c r="AH41" s="362"/>
      <c r="AI41" s="362"/>
      <c r="AJ41" s="362"/>
      <c r="AK41" s="362"/>
      <c r="AL41" s="362"/>
      <c r="AM41" s="362"/>
      <c r="AN41" s="362"/>
      <c r="AO41" s="362"/>
      <c r="AP41" s="362"/>
      <c r="AQ41" s="362"/>
      <c r="AR41" s="362"/>
      <c r="AS41" s="362"/>
      <c r="AT41" s="362"/>
    </row>
    <row r="42" spans="1:46" ht="14.4" x14ac:dyDescent="0.3">
      <c r="B42" s="381"/>
      <c r="C42" s="382"/>
      <c r="D42" s="383"/>
      <c r="E42" s="383"/>
      <c r="F42" s="382"/>
      <c r="G42" s="383"/>
      <c r="H42" s="383"/>
      <c r="I42" s="382"/>
      <c r="J42" s="383"/>
      <c r="K42" s="383"/>
      <c r="L42" s="404"/>
      <c r="M42" s="362"/>
      <c r="N42" s="362"/>
      <c r="O42" s="362"/>
      <c r="P42" s="362"/>
      <c r="Q42" s="362"/>
      <c r="R42" s="362"/>
      <c r="S42" s="362"/>
      <c r="T42" s="362"/>
      <c r="U42" s="362"/>
      <c r="V42" s="362"/>
      <c r="W42" s="362"/>
      <c r="X42" s="362"/>
      <c r="Y42" s="362"/>
      <c r="Z42" s="362"/>
      <c r="AA42" s="362"/>
      <c r="AB42" s="362"/>
      <c r="AC42" s="362"/>
      <c r="AD42" s="362"/>
      <c r="AE42" s="362"/>
      <c r="AF42" s="362"/>
      <c r="AG42" s="362"/>
      <c r="AH42" s="362"/>
      <c r="AI42" s="362"/>
      <c r="AJ42" s="362"/>
      <c r="AK42" s="362"/>
      <c r="AL42" s="362"/>
      <c r="AM42" s="362"/>
      <c r="AN42" s="362"/>
      <c r="AO42" s="362"/>
      <c r="AP42" s="362"/>
      <c r="AQ42" s="362"/>
      <c r="AR42" s="362"/>
      <c r="AS42" s="362"/>
      <c r="AT42" s="362"/>
    </row>
    <row r="43" spans="1:46" ht="14.4" x14ac:dyDescent="0.3">
      <c r="B43" s="381" t="s">
        <v>228</v>
      </c>
      <c r="C43" s="382">
        <v>20</v>
      </c>
      <c r="D43" s="383">
        <v>7000</v>
      </c>
      <c r="E43" s="383">
        <f>C43*D43</f>
        <v>140000</v>
      </c>
      <c r="F43" s="382"/>
      <c r="G43" s="383"/>
      <c r="H43" s="383"/>
      <c r="I43" s="382">
        <f>I41+C43</f>
        <v>32</v>
      </c>
      <c r="J43" s="383">
        <f>K43/I43</f>
        <v>6925</v>
      </c>
      <c r="K43" s="383">
        <f>K41+E43</f>
        <v>221600</v>
      </c>
      <c r="L43" s="404"/>
      <c r="M43" s="362"/>
      <c r="N43" s="362"/>
      <c r="O43" s="362"/>
      <c r="P43" s="362"/>
      <c r="Q43" s="362"/>
      <c r="R43" s="362"/>
      <c r="S43" s="362"/>
      <c r="T43" s="362"/>
      <c r="U43" s="362"/>
      <c r="V43" s="362"/>
      <c r="W43" s="362"/>
      <c r="X43" s="362"/>
      <c r="Y43" s="362"/>
      <c r="Z43" s="362"/>
      <c r="AA43" s="362"/>
      <c r="AB43" s="362"/>
      <c r="AC43" s="362"/>
      <c r="AD43" s="362"/>
      <c r="AE43" s="362"/>
      <c r="AF43" s="362"/>
      <c r="AG43" s="362"/>
      <c r="AH43" s="362"/>
      <c r="AI43" s="362"/>
      <c r="AJ43" s="362"/>
      <c r="AK43" s="362"/>
      <c r="AL43" s="362"/>
      <c r="AM43" s="362"/>
      <c r="AN43" s="362"/>
      <c r="AO43" s="362"/>
      <c r="AP43" s="362"/>
      <c r="AQ43" s="362"/>
      <c r="AR43" s="362"/>
      <c r="AS43" s="362"/>
      <c r="AT43" s="362"/>
    </row>
    <row r="44" spans="1:46" ht="14.4" x14ac:dyDescent="0.3">
      <c r="B44" s="381"/>
      <c r="C44" s="382"/>
      <c r="D44" s="383"/>
      <c r="E44" s="383"/>
      <c r="F44" s="382"/>
      <c r="G44" s="383"/>
      <c r="H44" s="383"/>
      <c r="I44" s="382"/>
      <c r="J44" s="383"/>
      <c r="K44" s="383"/>
      <c r="L44" s="404"/>
      <c r="M44" s="362"/>
      <c r="N44" s="362"/>
      <c r="O44" s="362"/>
      <c r="P44" s="362"/>
      <c r="Q44" s="362"/>
      <c r="R44" s="362"/>
      <c r="S44" s="362"/>
      <c r="T44" s="362"/>
      <c r="U44" s="362"/>
      <c r="V44" s="362"/>
      <c r="W44" s="362"/>
      <c r="X44" s="362"/>
      <c r="Y44" s="362"/>
      <c r="Z44" s="362"/>
      <c r="AA44" s="362"/>
      <c r="AB44" s="362"/>
      <c r="AC44" s="362"/>
      <c r="AD44" s="362"/>
      <c r="AE44" s="362"/>
      <c r="AF44" s="362"/>
      <c r="AG44" s="362"/>
      <c r="AH44" s="362"/>
      <c r="AI44" s="362"/>
      <c r="AJ44" s="362"/>
      <c r="AK44" s="362"/>
      <c r="AL44" s="362"/>
      <c r="AM44" s="362"/>
      <c r="AN44" s="362"/>
      <c r="AO44" s="362"/>
      <c r="AP44" s="362"/>
      <c r="AQ44" s="362"/>
      <c r="AR44" s="362"/>
      <c r="AS44" s="362"/>
      <c r="AT44" s="362"/>
    </row>
    <row r="45" spans="1:46" ht="14.4" x14ac:dyDescent="0.3">
      <c r="B45" s="381" t="s">
        <v>229</v>
      </c>
      <c r="C45" s="382"/>
      <c r="D45" s="383"/>
      <c r="E45" s="383"/>
      <c r="F45" s="382">
        <v>22</v>
      </c>
      <c r="G45" s="383">
        <f>J43</f>
        <v>6925</v>
      </c>
      <c r="H45" s="383">
        <f>G45*F45</f>
        <v>152350</v>
      </c>
      <c r="I45" s="382">
        <f>I43-F45</f>
        <v>10</v>
      </c>
      <c r="J45" s="383">
        <f>K45/I45</f>
        <v>6925</v>
      </c>
      <c r="K45" s="383">
        <f>K43-H45</f>
        <v>69250</v>
      </c>
      <c r="L45" s="404"/>
      <c r="M45" s="362"/>
      <c r="N45" s="362"/>
      <c r="O45" s="362"/>
      <c r="P45" s="362"/>
      <c r="Q45" s="362"/>
      <c r="R45" s="362"/>
      <c r="S45" s="362"/>
      <c r="T45" s="362"/>
      <c r="U45" s="362"/>
      <c r="V45" s="362"/>
      <c r="W45" s="362"/>
      <c r="X45" s="362"/>
      <c r="Y45" s="362"/>
      <c r="Z45" s="362"/>
      <c r="AA45" s="362"/>
      <c r="AB45" s="362"/>
      <c r="AC45" s="362"/>
      <c r="AD45" s="362"/>
      <c r="AE45" s="362"/>
      <c r="AF45" s="362"/>
      <c r="AG45" s="362"/>
      <c r="AH45" s="362"/>
      <c r="AI45" s="362"/>
      <c r="AJ45" s="362"/>
      <c r="AK45" s="362"/>
      <c r="AL45" s="362"/>
      <c r="AM45" s="362"/>
      <c r="AN45" s="362"/>
      <c r="AO45" s="362"/>
      <c r="AP45" s="362"/>
      <c r="AQ45" s="362"/>
      <c r="AR45" s="362"/>
      <c r="AS45" s="362"/>
      <c r="AT45" s="362"/>
    </row>
    <row r="46" spans="1:46" ht="14.4" x14ac:dyDescent="0.3">
      <c r="B46" s="381"/>
      <c r="C46" s="382"/>
      <c r="D46" s="383"/>
      <c r="E46" s="383"/>
      <c r="F46" s="382"/>
      <c r="G46" s="383"/>
      <c r="H46" s="383"/>
      <c r="I46" s="382"/>
      <c r="J46" s="383"/>
      <c r="K46" s="383"/>
      <c r="L46" s="404"/>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c r="AL46" s="362"/>
      <c r="AM46" s="362"/>
      <c r="AN46" s="362"/>
      <c r="AO46" s="362"/>
      <c r="AP46" s="362"/>
      <c r="AQ46" s="362"/>
      <c r="AR46" s="362"/>
      <c r="AS46" s="362"/>
      <c r="AT46" s="362"/>
    </row>
    <row r="47" spans="1:46" ht="14.4" x14ac:dyDescent="0.3">
      <c r="B47" s="381" t="s">
        <v>230</v>
      </c>
      <c r="C47" s="382">
        <v>10</v>
      </c>
      <c r="D47" s="383">
        <v>7100</v>
      </c>
      <c r="E47" s="383">
        <f>C47*D47</f>
        <v>71000</v>
      </c>
      <c r="F47" s="382"/>
      <c r="G47" s="383"/>
      <c r="H47" s="383"/>
      <c r="I47" s="382">
        <f>I45+C47</f>
        <v>20</v>
      </c>
      <c r="J47" s="383">
        <f>K47/I47</f>
        <v>7012.5</v>
      </c>
      <c r="K47" s="383">
        <f>K45+E47</f>
        <v>140250</v>
      </c>
      <c r="L47" s="404"/>
      <c r="M47" s="362"/>
      <c r="N47" s="362"/>
      <c r="O47" s="362"/>
      <c r="P47" s="362"/>
      <c r="Q47" s="362"/>
      <c r="R47" s="362"/>
      <c r="S47" s="362"/>
      <c r="T47" s="362"/>
      <c r="U47" s="362"/>
      <c r="V47" s="362"/>
      <c r="W47" s="362"/>
      <c r="X47" s="362"/>
      <c r="Y47" s="362"/>
      <c r="Z47" s="362"/>
      <c r="AA47" s="362"/>
      <c r="AB47" s="362"/>
      <c r="AC47" s="362"/>
      <c r="AD47" s="362"/>
      <c r="AE47" s="362"/>
      <c r="AF47" s="362"/>
      <c r="AG47" s="362"/>
      <c r="AH47" s="362"/>
      <c r="AI47" s="362"/>
      <c r="AJ47" s="362"/>
      <c r="AK47" s="362"/>
      <c r="AL47" s="362"/>
      <c r="AM47" s="362"/>
      <c r="AN47" s="362"/>
      <c r="AO47" s="362"/>
      <c r="AP47" s="362"/>
      <c r="AQ47" s="362"/>
      <c r="AR47" s="362"/>
      <c r="AS47" s="362"/>
      <c r="AT47" s="362"/>
    </row>
    <row r="48" spans="1:46" ht="14.4" x14ac:dyDescent="0.3">
      <c r="B48" s="381"/>
      <c r="C48" s="382"/>
      <c r="D48" s="383"/>
      <c r="E48" s="383"/>
      <c r="F48" s="382"/>
      <c r="G48" s="383"/>
      <c r="H48" s="383"/>
      <c r="I48" s="382"/>
      <c r="J48" s="383"/>
      <c r="K48" s="383"/>
      <c r="L48" s="404"/>
      <c r="M48" s="362"/>
      <c r="N48" s="362"/>
      <c r="O48" s="362"/>
      <c r="P48" s="362"/>
      <c r="Q48" s="362"/>
      <c r="R48" s="362"/>
      <c r="S48" s="362"/>
      <c r="T48" s="362"/>
      <c r="U48" s="362"/>
      <c r="V48" s="362"/>
      <c r="W48" s="362"/>
      <c r="X48" s="362"/>
      <c r="Y48" s="362"/>
      <c r="Z48" s="362"/>
      <c r="AA48" s="362"/>
      <c r="AB48" s="362"/>
      <c r="AC48" s="362"/>
      <c r="AD48" s="362"/>
      <c r="AE48" s="362"/>
      <c r="AF48" s="362"/>
      <c r="AG48" s="362"/>
      <c r="AH48" s="362"/>
      <c r="AI48" s="362"/>
      <c r="AJ48" s="362"/>
      <c r="AK48" s="362"/>
      <c r="AL48" s="362"/>
      <c r="AM48" s="362"/>
      <c r="AN48" s="362"/>
      <c r="AO48" s="362"/>
      <c r="AP48" s="362"/>
      <c r="AQ48" s="362"/>
      <c r="AR48" s="362"/>
      <c r="AS48" s="362"/>
      <c r="AT48" s="362"/>
    </row>
    <row r="49" spans="2:46" ht="14.4" x14ac:dyDescent="0.3">
      <c r="B49" s="381" t="s">
        <v>231</v>
      </c>
      <c r="C49" s="382"/>
      <c r="D49" s="383"/>
      <c r="E49" s="383"/>
      <c r="F49" s="382">
        <v>13</v>
      </c>
      <c r="G49" s="383">
        <f>J47</f>
        <v>7012.5</v>
      </c>
      <c r="H49" s="383">
        <f>F49*G49</f>
        <v>91162.5</v>
      </c>
      <c r="I49" s="382">
        <f>I47-F49</f>
        <v>7</v>
      </c>
      <c r="J49" s="383">
        <f>K49/I49</f>
        <v>7012.5</v>
      </c>
      <c r="K49" s="383">
        <f>K47-H49</f>
        <v>49087.5</v>
      </c>
      <c r="L49" s="404"/>
      <c r="M49" s="362"/>
      <c r="N49" s="362"/>
      <c r="O49" s="362"/>
      <c r="P49" s="362"/>
      <c r="Q49" s="362"/>
      <c r="R49" s="362"/>
      <c r="S49" s="362"/>
      <c r="T49" s="362"/>
      <c r="U49" s="362"/>
      <c r="V49" s="362"/>
      <c r="W49" s="362"/>
      <c r="X49" s="362"/>
      <c r="Y49" s="362"/>
      <c r="Z49" s="362"/>
      <c r="AA49" s="362"/>
      <c r="AB49" s="362"/>
      <c r="AC49" s="362"/>
      <c r="AD49" s="362"/>
      <c r="AE49" s="362"/>
      <c r="AF49" s="362"/>
      <c r="AG49" s="362"/>
      <c r="AH49" s="362"/>
      <c r="AI49" s="362"/>
      <c r="AJ49" s="362"/>
      <c r="AK49" s="362"/>
      <c r="AL49" s="362"/>
      <c r="AM49" s="362"/>
      <c r="AN49" s="362"/>
      <c r="AO49" s="362"/>
      <c r="AP49" s="362"/>
      <c r="AQ49" s="362"/>
      <c r="AR49" s="362"/>
      <c r="AS49" s="362"/>
      <c r="AT49" s="362"/>
    </row>
    <row r="50" spans="2:46" ht="14.4" x14ac:dyDescent="0.3">
      <c r="B50" s="385"/>
      <c r="C50" s="386"/>
      <c r="D50" s="387"/>
      <c r="E50" s="387"/>
      <c r="F50" s="386"/>
      <c r="G50" s="387"/>
      <c r="H50" s="387"/>
      <c r="I50" s="386"/>
      <c r="J50" s="387"/>
      <c r="K50" s="387"/>
      <c r="L50" s="404"/>
      <c r="M50" s="362"/>
      <c r="N50" s="362"/>
      <c r="O50" s="362"/>
      <c r="P50" s="362"/>
      <c r="Q50" s="362"/>
      <c r="R50" s="362"/>
      <c r="S50" s="362"/>
      <c r="T50" s="362"/>
      <c r="U50" s="362"/>
      <c r="V50" s="362"/>
      <c r="W50" s="362"/>
      <c r="X50" s="362"/>
      <c r="Y50" s="362"/>
      <c r="Z50" s="362"/>
      <c r="AA50" s="362"/>
      <c r="AB50" s="362"/>
      <c r="AC50" s="362"/>
      <c r="AD50" s="362"/>
      <c r="AE50" s="362"/>
      <c r="AF50" s="362"/>
      <c r="AG50" s="362"/>
      <c r="AH50" s="362"/>
      <c r="AI50" s="362"/>
      <c r="AJ50" s="362"/>
      <c r="AK50" s="362"/>
      <c r="AL50" s="362"/>
      <c r="AM50" s="362"/>
      <c r="AN50" s="362"/>
      <c r="AO50" s="362"/>
      <c r="AP50" s="362"/>
      <c r="AQ50" s="362"/>
      <c r="AR50" s="362"/>
      <c r="AS50" s="362"/>
      <c r="AT50" s="362"/>
    </row>
    <row r="51" spans="2:46" ht="14.4" x14ac:dyDescent="0.3">
      <c r="B51" s="385" t="s">
        <v>232</v>
      </c>
      <c r="C51" s="386">
        <v>5</v>
      </c>
      <c r="D51" s="387">
        <v>7200</v>
      </c>
      <c r="E51" s="383">
        <f>C51*D51</f>
        <v>36000</v>
      </c>
      <c r="F51" s="386"/>
      <c r="G51" s="387"/>
      <c r="H51" s="387"/>
      <c r="I51" s="386">
        <f>I49+C51</f>
        <v>12</v>
      </c>
      <c r="J51" s="387">
        <f>K51/I51</f>
        <v>7090.625</v>
      </c>
      <c r="K51" s="383">
        <f>K49+E51</f>
        <v>85087.5</v>
      </c>
      <c r="L51" s="404"/>
      <c r="M51" s="362"/>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2"/>
      <c r="AN51" s="362"/>
      <c r="AO51" s="362"/>
      <c r="AP51" s="362"/>
      <c r="AQ51" s="362"/>
      <c r="AR51" s="362"/>
      <c r="AS51" s="362"/>
      <c r="AT51" s="362"/>
    </row>
    <row r="52" spans="2:46" ht="14.4" x14ac:dyDescent="0.3">
      <c r="B52" s="385"/>
      <c r="C52" s="386"/>
      <c r="D52" s="387"/>
      <c r="E52" s="387"/>
      <c r="F52" s="386"/>
      <c r="G52" s="387"/>
      <c r="H52" s="387"/>
      <c r="I52" s="386"/>
      <c r="J52" s="387"/>
      <c r="K52" s="387"/>
      <c r="L52" s="404"/>
      <c r="M52" s="362"/>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2"/>
      <c r="AN52" s="362"/>
      <c r="AO52" s="362"/>
      <c r="AP52" s="362"/>
      <c r="AQ52" s="362"/>
      <c r="AR52" s="362"/>
      <c r="AS52" s="362"/>
      <c r="AT52" s="362"/>
    </row>
    <row r="53" spans="2:46" ht="14.4" x14ac:dyDescent="0.3">
      <c r="B53" s="381" t="s">
        <v>233</v>
      </c>
      <c r="C53" s="389"/>
      <c r="D53" s="383"/>
      <c r="E53" s="383"/>
      <c r="F53" s="382">
        <v>3</v>
      </c>
      <c r="G53" s="383">
        <f>J51</f>
        <v>7090.625</v>
      </c>
      <c r="H53" s="383">
        <f>F53*G53</f>
        <v>21271.875</v>
      </c>
      <c r="I53" s="382">
        <f>I51-F53</f>
        <v>9</v>
      </c>
      <c r="J53" s="409">
        <f>K53/I53</f>
        <v>7090.625</v>
      </c>
      <c r="K53" s="390">
        <f>K51-H53</f>
        <v>63815.625</v>
      </c>
      <c r="L53" s="404"/>
      <c r="M53" s="362"/>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2"/>
      <c r="AN53" s="362"/>
      <c r="AO53" s="362"/>
      <c r="AP53" s="362"/>
      <c r="AQ53" s="362"/>
      <c r="AR53" s="362"/>
      <c r="AS53" s="362"/>
      <c r="AT53" s="362"/>
    </row>
    <row r="54" spans="2:46" ht="15" thickBot="1" x14ac:dyDescent="0.35">
      <c r="B54" s="392" t="s">
        <v>8</v>
      </c>
      <c r="C54" s="393">
        <f>SUM(C40:C53)</f>
        <v>35</v>
      </c>
      <c r="D54" s="394"/>
      <c r="E54" s="395">
        <f>SUM(E40:E53)</f>
        <v>247000</v>
      </c>
      <c r="F54" s="393">
        <f>SUM(F40:F53)</f>
        <v>38</v>
      </c>
      <c r="G54" s="394"/>
      <c r="H54" s="395">
        <f>SUM(H40:H53)</f>
        <v>264784.375</v>
      </c>
      <c r="I54" s="396"/>
      <c r="J54" s="394"/>
      <c r="K54" s="397"/>
      <c r="L54" s="362"/>
      <c r="M54" s="362"/>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2"/>
      <c r="AN54" s="362"/>
      <c r="AO54" s="362"/>
      <c r="AP54" s="362"/>
      <c r="AQ54" s="362"/>
      <c r="AR54" s="362"/>
      <c r="AS54" s="362"/>
      <c r="AT54" s="362"/>
    </row>
    <row r="55" spans="2:46" ht="15" thickTop="1" x14ac:dyDescent="0.3">
      <c r="B55" s="362"/>
      <c r="C55" s="362"/>
      <c r="D55" s="362"/>
      <c r="E55" s="362"/>
      <c r="F55" s="362"/>
      <c r="G55" s="362"/>
      <c r="H55" s="362"/>
      <c r="I55" s="362"/>
      <c r="J55" s="362"/>
      <c r="K55" s="362"/>
      <c r="L55" s="362"/>
      <c r="M55" s="362"/>
      <c r="N55" s="362"/>
      <c r="O55" s="362"/>
      <c r="P55" s="362"/>
      <c r="Q55" s="362"/>
      <c r="R55" s="362"/>
      <c r="S55" s="362"/>
      <c r="T55" s="362"/>
      <c r="U55" s="362"/>
      <c r="V55" s="362"/>
      <c r="W55" s="362"/>
      <c r="X55" s="362"/>
      <c r="Y55" s="362"/>
      <c r="Z55" s="362"/>
      <c r="AA55" s="362"/>
      <c r="AB55" s="362"/>
      <c r="AC55" s="362"/>
      <c r="AD55" s="362"/>
      <c r="AE55" s="362"/>
      <c r="AF55" s="362"/>
      <c r="AG55" s="362"/>
      <c r="AH55" s="362"/>
      <c r="AI55" s="362"/>
      <c r="AJ55" s="362"/>
      <c r="AK55" s="362"/>
      <c r="AL55" s="362"/>
      <c r="AM55" s="362"/>
      <c r="AN55" s="362"/>
      <c r="AO55" s="362"/>
      <c r="AP55" s="362"/>
      <c r="AQ55" s="362"/>
      <c r="AR55" s="362"/>
      <c r="AS55" s="362"/>
      <c r="AT55" s="362"/>
    </row>
    <row r="56" spans="2:46" ht="14.4" x14ac:dyDescent="0.3">
      <c r="B56" s="365" t="s">
        <v>90</v>
      </c>
      <c r="C56" s="362"/>
      <c r="D56" s="362"/>
      <c r="E56" s="362"/>
      <c r="F56" s="362"/>
      <c r="G56" s="362"/>
      <c r="H56" s="362"/>
      <c r="I56" s="405"/>
      <c r="J56" s="362"/>
      <c r="K56" s="362"/>
      <c r="L56" s="362"/>
      <c r="M56" s="362"/>
      <c r="N56" s="362"/>
      <c r="O56" s="362"/>
      <c r="P56" s="362"/>
      <c r="Q56" s="362"/>
      <c r="R56" s="362"/>
      <c r="S56" s="362"/>
      <c r="T56" s="362"/>
      <c r="U56" s="362"/>
      <c r="V56" s="362"/>
      <c r="W56" s="362"/>
      <c r="X56" s="362"/>
      <c r="Y56" s="362"/>
      <c r="Z56" s="362"/>
      <c r="AA56" s="362"/>
      <c r="AB56" s="362"/>
      <c r="AC56" s="362"/>
      <c r="AD56" s="362"/>
      <c r="AE56" s="362"/>
      <c r="AF56" s="362"/>
      <c r="AG56" s="362"/>
      <c r="AH56" s="362"/>
      <c r="AI56" s="362"/>
      <c r="AJ56" s="362"/>
      <c r="AK56" s="362"/>
      <c r="AL56" s="362"/>
      <c r="AM56" s="362"/>
      <c r="AN56" s="362"/>
      <c r="AO56" s="362"/>
      <c r="AP56" s="362"/>
      <c r="AQ56" s="362"/>
      <c r="AR56" s="362"/>
      <c r="AS56" s="362"/>
      <c r="AT56" s="362"/>
    </row>
    <row r="57" spans="2:46" ht="14.4" x14ac:dyDescent="0.3">
      <c r="B57" s="536" t="s">
        <v>225</v>
      </c>
      <c r="C57" s="536"/>
      <c r="D57" s="536"/>
      <c r="E57" s="536"/>
      <c r="F57" s="536"/>
      <c r="G57" s="362"/>
      <c r="H57" s="362"/>
      <c r="I57" s="362"/>
      <c r="J57" s="362"/>
      <c r="K57" s="362"/>
      <c r="L57" s="362"/>
      <c r="M57" s="362"/>
      <c r="N57" s="362"/>
      <c r="O57" s="362"/>
      <c r="P57" s="362"/>
      <c r="Q57" s="362"/>
      <c r="R57" s="362"/>
      <c r="S57" s="362"/>
      <c r="T57" s="362"/>
      <c r="U57" s="362"/>
      <c r="V57" s="362"/>
      <c r="W57" s="362"/>
      <c r="X57" s="362"/>
      <c r="Y57" s="362"/>
      <c r="Z57" s="362"/>
      <c r="AA57" s="362"/>
      <c r="AB57" s="362"/>
      <c r="AC57" s="362"/>
      <c r="AD57" s="362"/>
      <c r="AE57" s="362"/>
      <c r="AF57" s="362"/>
      <c r="AG57" s="362"/>
      <c r="AH57" s="362"/>
      <c r="AI57" s="362"/>
      <c r="AJ57" s="362"/>
      <c r="AK57" s="362"/>
      <c r="AL57" s="362"/>
      <c r="AM57" s="362"/>
      <c r="AN57" s="362"/>
      <c r="AO57" s="362"/>
      <c r="AP57" s="362"/>
      <c r="AQ57" s="362"/>
      <c r="AR57" s="362"/>
      <c r="AS57" s="362"/>
      <c r="AT57" s="362"/>
    </row>
    <row r="58" spans="2:46" ht="14.4" x14ac:dyDescent="0.3">
      <c r="B58" s="536" t="s">
        <v>0</v>
      </c>
      <c r="C58" s="536"/>
      <c r="D58" s="536"/>
      <c r="E58" s="536"/>
      <c r="F58" s="536"/>
      <c r="G58" s="362"/>
      <c r="H58" s="362"/>
      <c r="I58" s="362"/>
      <c r="J58" s="362"/>
      <c r="K58" s="362"/>
      <c r="L58" s="362"/>
      <c r="M58" s="362"/>
      <c r="N58" s="362"/>
      <c r="O58" s="362"/>
      <c r="P58" s="362"/>
      <c r="Q58" s="362"/>
      <c r="R58" s="362"/>
      <c r="S58" s="362"/>
      <c r="T58" s="362"/>
      <c r="U58" s="362"/>
      <c r="V58" s="362"/>
      <c r="W58" s="362"/>
      <c r="X58" s="362"/>
      <c r="Y58" s="362"/>
      <c r="Z58" s="362"/>
      <c r="AA58" s="362"/>
      <c r="AB58" s="362"/>
      <c r="AC58" s="362"/>
      <c r="AD58" s="362"/>
      <c r="AE58" s="362"/>
      <c r="AF58" s="362"/>
      <c r="AG58" s="362"/>
      <c r="AH58" s="362"/>
      <c r="AI58" s="362"/>
      <c r="AJ58" s="362"/>
      <c r="AK58" s="362"/>
      <c r="AL58" s="362"/>
      <c r="AM58" s="362"/>
      <c r="AN58" s="362"/>
      <c r="AO58" s="362"/>
      <c r="AP58" s="362"/>
      <c r="AQ58" s="362"/>
      <c r="AR58" s="362"/>
      <c r="AS58" s="362"/>
      <c r="AT58" s="362"/>
    </row>
    <row r="59" spans="2:46" ht="14.4" x14ac:dyDescent="0.3">
      <c r="B59" s="536" t="s">
        <v>226</v>
      </c>
      <c r="C59" s="536"/>
      <c r="D59" s="536"/>
      <c r="E59" s="536"/>
      <c r="F59" s="536"/>
      <c r="G59" s="362"/>
      <c r="H59" s="362"/>
      <c r="I59" s="362"/>
      <c r="J59" s="362"/>
      <c r="K59" s="362"/>
      <c r="L59" s="362"/>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c r="AL59" s="362"/>
      <c r="AM59" s="362"/>
      <c r="AN59" s="362"/>
      <c r="AO59" s="362"/>
      <c r="AP59" s="362"/>
      <c r="AQ59" s="362"/>
      <c r="AR59" s="362"/>
      <c r="AS59" s="362"/>
      <c r="AT59" s="362"/>
    </row>
    <row r="60" spans="2:46" ht="14.4" x14ac:dyDescent="0.3">
      <c r="B60" s="466" t="s">
        <v>19</v>
      </c>
      <c r="C60" s="466"/>
      <c r="D60" s="466"/>
      <c r="E60" s="25"/>
      <c r="F60" s="25">
        <v>441300</v>
      </c>
      <c r="G60" s="362"/>
      <c r="H60" s="362"/>
      <c r="I60" s="362"/>
      <c r="J60" s="362"/>
      <c r="K60" s="362"/>
      <c r="L60" s="362"/>
      <c r="M60" s="362"/>
      <c r="N60" s="362"/>
      <c r="O60" s="362"/>
      <c r="P60" s="362"/>
      <c r="Q60" s="362"/>
      <c r="R60" s="362"/>
      <c r="S60" s="362"/>
      <c r="T60" s="362"/>
      <c r="U60" s="362"/>
      <c r="V60" s="362"/>
      <c r="W60" s="362"/>
      <c r="X60" s="362"/>
      <c r="Y60" s="362"/>
      <c r="Z60" s="362"/>
      <c r="AA60" s="362"/>
      <c r="AB60" s="362"/>
      <c r="AC60" s="362"/>
      <c r="AD60" s="362"/>
      <c r="AE60" s="362"/>
      <c r="AF60" s="362"/>
      <c r="AG60" s="362"/>
      <c r="AH60" s="362"/>
      <c r="AI60" s="362"/>
      <c r="AJ60" s="362"/>
      <c r="AK60" s="362"/>
      <c r="AL60" s="362"/>
      <c r="AM60" s="362"/>
      <c r="AN60" s="362"/>
      <c r="AO60" s="362"/>
      <c r="AP60" s="362"/>
      <c r="AQ60" s="362"/>
      <c r="AR60" s="362"/>
      <c r="AS60" s="362"/>
      <c r="AT60" s="362"/>
    </row>
    <row r="61" spans="2:46" ht="14.4" x14ac:dyDescent="0.3">
      <c r="B61" s="467" t="s">
        <v>503</v>
      </c>
      <c r="C61" s="466"/>
      <c r="D61" s="466"/>
      <c r="E61" s="33"/>
      <c r="F61" s="34">
        <f>H54</f>
        <v>264784.375</v>
      </c>
      <c r="G61" s="362"/>
      <c r="H61" s="362"/>
      <c r="I61" s="362"/>
      <c r="J61" s="362"/>
      <c r="K61" s="362"/>
      <c r="L61" s="362"/>
      <c r="M61" s="362"/>
      <c r="N61" s="362"/>
      <c r="O61" s="362"/>
      <c r="P61" s="362"/>
      <c r="Q61" s="362"/>
      <c r="R61" s="362"/>
      <c r="S61" s="362"/>
      <c r="T61" s="362"/>
      <c r="U61" s="362"/>
      <c r="V61" s="362"/>
      <c r="W61" s="362"/>
      <c r="X61" s="362"/>
      <c r="Y61" s="362"/>
      <c r="Z61" s="362"/>
      <c r="AA61" s="362"/>
      <c r="AB61" s="362"/>
      <c r="AC61" s="362"/>
      <c r="AD61" s="362"/>
      <c r="AE61" s="362"/>
      <c r="AF61" s="362"/>
      <c r="AG61" s="362"/>
      <c r="AH61" s="362"/>
      <c r="AI61" s="362"/>
      <c r="AJ61" s="362"/>
      <c r="AK61" s="362"/>
      <c r="AL61" s="362"/>
      <c r="AM61" s="362"/>
      <c r="AN61" s="362"/>
      <c r="AO61" s="362"/>
      <c r="AP61" s="362"/>
      <c r="AQ61" s="362"/>
      <c r="AR61" s="362"/>
      <c r="AS61" s="362"/>
      <c r="AT61" s="362"/>
    </row>
    <row r="62" spans="2:46" ht="14.4" x14ac:dyDescent="0.3">
      <c r="B62" s="334" t="s">
        <v>24</v>
      </c>
      <c r="C62" s="334"/>
      <c r="D62" s="334"/>
      <c r="E62" s="139"/>
      <c r="F62" s="139">
        <f>F60-F61</f>
        <v>176515.625</v>
      </c>
      <c r="G62" s="362"/>
      <c r="H62" s="362"/>
      <c r="I62" s="362"/>
      <c r="J62" s="362"/>
      <c r="K62" s="362"/>
      <c r="L62" s="362"/>
      <c r="M62" s="362"/>
      <c r="N62" s="362"/>
      <c r="O62" s="362"/>
      <c r="P62" s="362"/>
      <c r="Q62" s="362"/>
      <c r="R62" s="362"/>
      <c r="S62" s="362"/>
      <c r="T62" s="362"/>
      <c r="U62" s="362"/>
      <c r="V62" s="362"/>
      <c r="W62" s="362"/>
      <c r="X62" s="362"/>
      <c r="Y62" s="362"/>
      <c r="Z62" s="362"/>
      <c r="AA62" s="362"/>
      <c r="AB62" s="362"/>
      <c r="AC62" s="362"/>
      <c r="AD62" s="362"/>
      <c r="AE62" s="362"/>
      <c r="AF62" s="362"/>
      <c r="AG62" s="362"/>
      <c r="AH62" s="362"/>
      <c r="AI62" s="362"/>
      <c r="AJ62" s="362"/>
      <c r="AK62" s="362"/>
      <c r="AL62" s="362"/>
      <c r="AM62" s="362"/>
      <c r="AN62" s="362"/>
      <c r="AO62" s="362"/>
      <c r="AP62" s="362"/>
      <c r="AQ62" s="362"/>
      <c r="AR62" s="362"/>
      <c r="AS62" s="362"/>
      <c r="AT62" s="362"/>
    </row>
    <row r="63" spans="2:46" ht="14.4" x14ac:dyDescent="0.3">
      <c r="B63" s="335" t="s">
        <v>566</v>
      </c>
      <c r="C63" s="334"/>
      <c r="D63" s="334"/>
      <c r="E63" s="33"/>
      <c r="F63" s="34">
        <v>79560</v>
      </c>
      <c r="G63" s="362"/>
      <c r="H63" s="362"/>
      <c r="I63" s="362"/>
      <c r="J63" s="362"/>
      <c r="K63" s="362"/>
      <c r="L63" s="362"/>
      <c r="M63" s="362"/>
      <c r="N63" s="362"/>
      <c r="O63" s="362"/>
      <c r="P63" s="362"/>
      <c r="Q63" s="362"/>
      <c r="R63" s="362"/>
      <c r="S63" s="362"/>
      <c r="T63" s="362"/>
      <c r="U63" s="362"/>
      <c r="V63" s="362"/>
      <c r="W63" s="362"/>
      <c r="X63" s="362"/>
      <c r="Y63" s="362"/>
      <c r="Z63" s="362"/>
      <c r="AA63" s="362"/>
      <c r="AB63" s="362"/>
      <c r="AC63" s="362"/>
      <c r="AD63" s="362"/>
      <c r="AE63" s="362"/>
      <c r="AF63" s="362"/>
      <c r="AG63" s="362"/>
      <c r="AH63" s="362"/>
      <c r="AI63" s="362"/>
      <c r="AJ63" s="362"/>
      <c r="AK63" s="362"/>
      <c r="AL63" s="362"/>
      <c r="AM63" s="362"/>
      <c r="AN63" s="362"/>
      <c r="AO63" s="362"/>
      <c r="AP63" s="362"/>
      <c r="AQ63" s="362"/>
      <c r="AR63" s="362"/>
      <c r="AS63" s="362"/>
      <c r="AT63" s="362"/>
    </row>
    <row r="64" spans="2:46" ht="15" thickBot="1" x14ac:dyDescent="0.35">
      <c r="B64" s="334" t="s">
        <v>39</v>
      </c>
      <c r="C64" s="334"/>
      <c r="D64" s="334"/>
      <c r="E64" s="139"/>
      <c r="F64" s="239">
        <f>F62-F63</f>
        <v>96955.625</v>
      </c>
      <c r="G64" s="362"/>
      <c r="H64" s="362"/>
      <c r="I64" s="362"/>
      <c r="J64" s="362"/>
      <c r="K64" s="362"/>
      <c r="L64" s="362"/>
      <c r="M64" s="362"/>
      <c r="N64" s="362"/>
      <c r="O64" s="362"/>
      <c r="P64" s="362"/>
      <c r="Q64" s="362"/>
      <c r="R64" s="362"/>
      <c r="S64" s="362"/>
      <c r="T64" s="362"/>
      <c r="U64" s="362"/>
      <c r="V64" s="362"/>
      <c r="W64" s="362"/>
      <c r="X64" s="362"/>
      <c r="Y64" s="362"/>
      <c r="Z64" s="362"/>
      <c r="AA64" s="362"/>
      <c r="AB64" s="362"/>
      <c r="AC64" s="362"/>
      <c r="AD64" s="362"/>
      <c r="AE64" s="362"/>
      <c r="AF64" s="362"/>
      <c r="AG64" s="362"/>
      <c r="AH64" s="362"/>
      <c r="AI64" s="362"/>
      <c r="AJ64" s="362"/>
      <c r="AK64" s="362"/>
      <c r="AL64" s="362"/>
      <c r="AM64" s="362"/>
      <c r="AN64" s="362"/>
      <c r="AO64" s="362"/>
      <c r="AP64" s="362"/>
      <c r="AQ64" s="362"/>
      <c r="AR64" s="362"/>
      <c r="AS64" s="362"/>
      <c r="AT64" s="362"/>
    </row>
    <row r="65" spans="2:46" ht="6" customHeight="1" thickTop="1" x14ac:dyDescent="0.3">
      <c r="B65" s="235"/>
      <c r="C65" s="235"/>
      <c r="D65" s="235"/>
      <c r="E65" s="38"/>
      <c r="F65" s="362"/>
      <c r="G65" s="362"/>
      <c r="H65" s="362"/>
      <c r="I65" s="362"/>
      <c r="J65" s="362"/>
      <c r="K65" s="362"/>
      <c r="L65" s="362"/>
      <c r="M65" s="362"/>
      <c r="N65" s="362"/>
      <c r="O65" s="362"/>
      <c r="P65" s="362"/>
      <c r="Q65" s="362"/>
      <c r="R65" s="362"/>
      <c r="S65" s="362"/>
      <c r="T65" s="362"/>
      <c r="U65" s="362"/>
      <c r="V65" s="362"/>
      <c r="W65" s="362"/>
      <c r="X65" s="362"/>
      <c r="Y65" s="362"/>
      <c r="Z65" s="362"/>
      <c r="AA65" s="362"/>
      <c r="AB65" s="362"/>
      <c r="AC65" s="362"/>
      <c r="AD65" s="362"/>
      <c r="AE65" s="362"/>
      <c r="AF65" s="362"/>
      <c r="AG65" s="362"/>
      <c r="AH65" s="362"/>
      <c r="AI65" s="362"/>
      <c r="AJ65" s="362"/>
      <c r="AK65" s="362"/>
      <c r="AL65" s="362"/>
      <c r="AM65" s="362"/>
      <c r="AN65" s="362"/>
      <c r="AO65" s="362"/>
      <c r="AP65" s="362"/>
      <c r="AQ65" s="362"/>
      <c r="AR65" s="362"/>
      <c r="AS65" s="362"/>
      <c r="AT65" s="362"/>
    </row>
    <row r="66" spans="2:46" ht="14.4" x14ac:dyDescent="0.3">
      <c r="B66" s="518" t="s">
        <v>16</v>
      </c>
      <c r="C66" s="518"/>
      <c r="D66" s="518"/>
      <c r="E66" s="518"/>
      <c r="F66" s="518"/>
      <c r="G66" s="362"/>
      <c r="H66" s="362"/>
      <c r="I66" s="362"/>
      <c r="J66" s="362"/>
      <c r="K66" s="362"/>
      <c r="L66" s="362"/>
      <c r="M66" s="362"/>
      <c r="N66" s="362"/>
      <c r="O66" s="362"/>
      <c r="P66" s="362"/>
      <c r="Q66" s="362"/>
      <c r="R66" s="362"/>
      <c r="S66" s="362"/>
      <c r="T66" s="362"/>
      <c r="U66" s="362"/>
      <c r="V66" s="362"/>
      <c r="W66" s="362"/>
      <c r="X66" s="362"/>
      <c r="Y66" s="362"/>
      <c r="Z66" s="362"/>
      <c r="AA66" s="362"/>
      <c r="AB66" s="362"/>
      <c r="AC66" s="362"/>
      <c r="AD66" s="362"/>
      <c r="AE66" s="362"/>
      <c r="AF66" s="362"/>
      <c r="AG66" s="362"/>
      <c r="AH66" s="362"/>
      <c r="AI66" s="362"/>
      <c r="AJ66" s="362"/>
      <c r="AK66" s="362"/>
      <c r="AL66" s="362"/>
      <c r="AM66" s="362"/>
      <c r="AN66" s="362"/>
      <c r="AO66" s="362"/>
      <c r="AP66" s="362"/>
      <c r="AQ66" s="362"/>
      <c r="AR66" s="362"/>
      <c r="AS66" s="362"/>
      <c r="AT66" s="362"/>
    </row>
    <row r="67" spans="2:46" ht="14.4" x14ac:dyDescent="0.3">
      <c r="B67" s="334" t="s">
        <v>20</v>
      </c>
      <c r="C67" s="334"/>
      <c r="D67" s="334"/>
      <c r="E67" s="33"/>
      <c r="F67" s="406"/>
      <c r="G67" s="362"/>
      <c r="H67" s="362"/>
      <c r="I67" s="362"/>
      <c r="J67" s="362"/>
      <c r="K67" s="362"/>
      <c r="L67" s="362"/>
      <c r="M67" s="362"/>
      <c r="N67" s="362"/>
      <c r="O67" s="362"/>
      <c r="P67" s="362"/>
      <c r="Q67" s="362"/>
      <c r="R67" s="362"/>
      <c r="S67" s="362"/>
      <c r="T67" s="362"/>
      <c r="U67" s="362"/>
      <c r="V67" s="362"/>
      <c r="W67" s="362"/>
      <c r="X67" s="362"/>
      <c r="Y67" s="362"/>
      <c r="Z67" s="362"/>
      <c r="AA67" s="362"/>
      <c r="AB67" s="362"/>
      <c r="AC67" s="362"/>
      <c r="AD67" s="362"/>
      <c r="AE67" s="362"/>
      <c r="AF67" s="362"/>
      <c r="AG67" s="362"/>
      <c r="AH67" s="362"/>
      <c r="AI67" s="362"/>
      <c r="AJ67" s="362"/>
      <c r="AK67" s="362"/>
      <c r="AL67" s="362"/>
      <c r="AM67" s="362"/>
      <c r="AN67" s="362"/>
      <c r="AO67" s="362"/>
      <c r="AP67" s="362"/>
      <c r="AQ67" s="362"/>
      <c r="AR67" s="362"/>
      <c r="AS67" s="362"/>
      <c r="AT67" s="362"/>
    </row>
    <row r="68" spans="2:46" ht="14.4" x14ac:dyDescent="0.3">
      <c r="B68" s="467" t="s">
        <v>21</v>
      </c>
      <c r="C68" s="467"/>
      <c r="D68" s="467"/>
      <c r="E68" s="25"/>
      <c r="F68" s="25">
        <f>K41</f>
        <v>81600</v>
      </c>
      <c r="G68" s="362"/>
      <c r="H68" s="362"/>
      <c r="I68" s="362"/>
      <c r="J68" s="362"/>
      <c r="K68" s="362"/>
      <c r="L68" s="362"/>
      <c r="M68" s="362"/>
      <c r="N68" s="362"/>
      <c r="O68" s="362"/>
      <c r="P68" s="362"/>
      <c r="Q68" s="362"/>
      <c r="R68" s="362"/>
      <c r="S68" s="362"/>
      <c r="T68" s="362"/>
      <c r="U68" s="362"/>
      <c r="V68" s="362"/>
      <c r="W68" s="362"/>
      <c r="X68" s="362"/>
      <c r="Y68" s="362"/>
      <c r="Z68" s="362"/>
      <c r="AA68" s="362"/>
      <c r="AB68" s="362"/>
      <c r="AC68" s="362"/>
      <c r="AD68" s="362"/>
      <c r="AE68" s="362"/>
      <c r="AF68" s="362"/>
      <c r="AG68" s="362"/>
      <c r="AH68" s="362"/>
      <c r="AI68" s="362"/>
      <c r="AJ68" s="362"/>
      <c r="AK68" s="362"/>
      <c r="AL68" s="362"/>
      <c r="AM68" s="362"/>
      <c r="AN68" s="362"/>
      <c r="AO68" s="362"/>
      <c r="AP68" s="362"/>
      <c r="AQ68" s="362"/>
      <c r="AR68" s="362"/>
      <c r="AS68" s="362"/>
      <c r="AT68" s="362"/>
    </row>
    <row r="69" spans="2:46" ht="14.4" x14ac:dyDescent="0.3">
      <c r="B69" s="335" t="s">
        <v>22</v>
      </c>
      <c r="C69" s="14"/>
      <c r="D69" s="14"/>
      <c r="E69" s="33"/>
      <c r="F69" s="34">
        <f>E54</f>
        <v>247000</v>
      </c>
      <c r="G69" s="362"/>
      <c r="H69" s="362"/>
      <c r="I69" s="362"/>
      <c r="J69" s="362"/>
      <c r="K69" s="362"/>
      <c r="L69" s="362"/>
      <c r="M69" s="362"/>
      <c r="N69" s="362"/>
      <c r="O69" s="362"/>
      <c r="P69" s="362"/>
      <c r="Q69" s="362"/>
      <c r="R69" s="362"/>
      <c r="S69" s="362"/>
      <c r="T69" s="362"/>
      <c r="U69" s="362"/>
      <c r="V69" s="362"/>
      <c r="W69" s="362"/>
      <c r="X69" s="362"/>
      <c r="Y69" s="362"/>
      <c r="Z69" s="362"/>
      <c r="AA69" s="362"/>
      <c r="AB69" s="362"/>
      <c r="AC69" s="362"/>
      <c r="AD69" s="362"/>
      <c r="AE69" s="362"/>
      <c r="AF69" s="362"/>
      <c r="AG69" s="362"/>
      <c r="AH69" s="362"/>
      <c r="AI69" s="362"/>
      <c r="AJ69" s="362"/>
      <c r="AK69" s="362"/>
      <c r="AL69" s="362"/>
      <c r="AM69" s="362"/>
      <c r="AN69" s="362"/>
      <c r="AO69" s="362"/>
      <c r="AP69" s="362"/>
      <c r="AQ69" s="362"/>
      <c r="AR69" s="362"/>
      <c r="AS69" s="362"/>
      <c r="AT69" s="362"/>
    </row>
    <row r="70" spans="2:46" ht="14.4" x14ac:dyDescent="0.3">
      <c r="B70" s="335" t="s">
        <v>23</v>
      </c>
      <c r="C70" s="14"/>
      <c r="D70" s="14"/>
      <c r="E70" s="25"/>
      <c r="F70" s="25">
        <f>F68+F69</f>
        <v>328600</v>
      </c>
      <c r="G70" s="362"/>
      <c r="H70" s="362"/>
      <c r="I70" s="362"/>
      <c r="J70" s="362"/>
      <c r="K70" s="362"/>
      <c r="L70" s="362"/>
      <c r="M70" s="362"/>
      <c r="N70" s="362"/>
      <c r="O70" s="362"/>
      <c r="P70" s="362"/>
      <c r="Q70" s="362"/>
      <c r="R70" s="362"/>
      <c r="S70" s="362"/>
      <c r="T70" s="362"/>
      <c r="U70" s="362"/>
      <c r="V70" s="362"/>
      <c r="W70" s="362"/>
      <c r="X70" s="362"/>
      <c r="Y70" s="362"/>
      <c r="Z70" s="362"/>
      <c r="AA70" s="362"/>
      <c r="AB70" s="362"/>
      <c r="AC70" s="362"/>
      <c r="AD70" s="362"/>
      <c r="AE70" s="362"/>
      <c r="AF70" s="362"/>
      <c r="AG70" s="362"/>
      <c r="AH70" s="362"/>
      <c r="AI70" s="362"/>
      <c r="AJ70" s="362"/>
      <c r="AK70" s="362"/>
      <c r="AL70" s="362"/>
      <c r="AM70" s="362"/>
      <c r="AN70" s="362"/>
      <c r="AO70" s="362"/>
      <c r="AP70" s="362"/>
      <c r="AQ70" s="362"/>
      <c r="AR70" s="362"/>
      <c r="AS70" s="362"/>
      <c r="AT70" s="362"/>
    </row>
    <row r="71" spans="2:46" ht="14.4" x14ac:dyDescent="0.3">
      <c r="B71" s="335" t="s">
        <v>26</v>
      </c>
      <c r="C71" s="14"/>
      <c r="D71" s="14"/>
      <c r="E71" s="33"/>
      <c r="F71" s="34">
        <f>K53</f>
        <v>63815.625</v>
      </c>
      <c r="G71" s="362"/>
      <c r="H71" s="362"/>
      <c r="I71" s="362"/>
      <c r="J71" s="362"/>
      <c r="K71" s="362"/>
      <c r="L71" s="362"/>
      <c r="M71" s="362"/>
      <c r="N71" s="362"/>
      <c r="O71" s="362"/>
      <c r="P71" s="362"/>
      <c r="Q71" s="362"/>
      <c r="R71" s="362"/>
      <c r="S71" s="362"/>
      <c r="T71" s="362"/>
      <c r="U71" s="362"/>
      <c r="V71" s="362"/>
      <c r="W71" s="362"/>
      <c r="X71" s="362"/>
      <c r="Y71" s="362"/>
      <c r="Z71" s="362"/>
      <c r="AA71" s="362"/>
      <c r="AB71" s="362"/>
      <c r="AC71" s="362"/>
      <c r="AD71" s="362"/>
      <c r="AE71" s="362"/>
      <c r="AF71" s="362"/>
      <c r="AG71" s="362"/>
      <c r="AH71" s="362"/>
      <c r="AI71" s="362"/>
      <c r="AJ71" s="362"/>
      <c r="AK71" s="362"/>
      <c r="AL71" s="362"/>
      <c r="AM71" s="362"/>
      <c r="AN71" s="362"/>
      <c r="AO71" s="362"/>
      <c r="AP71" s="362"/>
      <c r="AQ71" s="362"/>
      <c r="AR71" s="362"/>
      <c r="AS71" s="362"/>
      <c r="AT71" s="362"/>
    </row>
    <row r="72" spans="2:46" ht="15" thickBot="1" x14ac:dyDescent="0.35">
      <c r="B72" s="335" t="s">
        <v>20</v>
      </c>
      <c r="C72" s="14"/>
      <c r="D72" s="14"/>
      <c r="E72" s="25"/>
      <c r="F72" s="35">
        <f>F70-F71</f>
        <v>264784.375</v>
      </c>
      <c r="G72" s="362"/>
      <c r="H72" s="362"/>
      <c r="I72" s="362"/>
      <c r="J72" s="362"/>
      <c r="K72" s="362"/>
      <c r="L72" s="362"/>
      <c r="M72" s="362"/>
      <c r="N72" s="362"/>
      <c r="O72" s="362"/>
      <c r="P72" s="362"/>
      <c r="Q72" s="362"/>
      <c r="R72" s="362"/>
      <c r="S72" s="362"/>
      <c r="T72" s="362"/>
      <c r="U72" s="362"/>
      <c r="V72" s="362"/>
      <c r="W72" s="362"/>
      <c r="X72" s="362"/>
      <c r="Y72" s="362"/>
      <c r="Z72" s="362"/>
      <c r="AA72" s="362"/>
      <c r="AB72" s="362"/>
      <c r="AC72" s="362"/>
      <c r="AD72" s="362"/>
      <c r="AE72" s="362"/>
      <c r="AF72" s="362"/>
      <c r="AG72" s="362"/>
      <c r="AH72" s="362"/>
      <c r="AI72" s="362"/>
      <c r="AJ72" s="362"/>
      <c r="AK72" s="362"/>
      <c r="AL72" s="362"/>
      <c r="AM72" s="362"/>
      <c r="AN72" s="362"/>
      <c r="AO72" s="362"/>
      <c r="AP72" s="362"/>
      <c r="AQ72" s="362"/>
      <c r="AR72" s="362"/>
      <c r="AS72" s="362"/>
      <c r="AT72" s="362"/>
    </row>
    <row r="73" spans="2:46" ht="15" thickTop="1" x14ac:dyDescent="0.3">
      <c r="B73" s="362"/>
      <c r="C73" s="362"/>
      <c r="D73" s="362"/>
      <c r="E73" s="362"/>
      <c r="F73" s="362"/>
      <c r="G73" s="362"/>
      <c r="H73" s="362"/>
      <c r="I73" s="362"/>
      <c r="J73" s="362"/>
      <c r="K73" s="362"/>
      <c r="L73" s="362"/>
      <c r="M73" s="362"/>
      <c r="N73" s="362"/>
      <c r="O73" s="362"/>
      <c r="P73" s="362"/>
      <c r="Q73" s="362"/>
      <c r="R73" s="362"/>
      <c r="S73" s="362"/>
      <c r="T73" s="362"/>
      <c r="U73" s="362"/>
      <c r="V73" s="362"/>
      <c r="W73" s="362"/>
      <c r="X73" s="362"/>
      <c r="Y73" s="362"/>
      <c r="Z73" s="362"/>
      <c r="AA73" s="362"/>
      <c r="AB73" s="362"/>
      <c r="AC73" s="362"/>
      <c r="AD73" s="362"/>
      <c r="AE73" s="362"/>
      <c r="AF73" s="362"/>
      <c r="AG73" s="362"/>
      <c r="AH73" s="362"/>
      <c r="AI73" s="362"/>
      <c r="AJ73" s="362"/>
      <c r="AK73" s="362"/>
      <c r="AL73" s="362"/>
      <c r="AM73" s="362"/>
      <c r="AN73" s="362"/>
      <c r="AO73" s="362"/>
      <c r="AP73" s="362"/>
      <c r="AQ73" s="362"/>
      <c r="AR73" s="362"/>
      <c r="AS73" s="362"/>
      <c r="AT73" s="362"/>
    </row>
    <row r="74" spans="2:46" ht="14.4" x14ac:dyDescent="0.3">
      <c r="B74" s="362"/>
      <c r="C74" s="362"/>
      <c r="D74" s="362"/>
      <c r="E74" s="362"/>
      <c r="F74" s="362"/>
      <c r="G74" s="362"/>
      <c r="H74" s="362"/>
      <c r="I74" s="362"/>
      <c r="J74" s="362"/>
      <c r="K74" s="362"/>
      <c r="L74" s="362"/>
      <c r="M74" s="362"/>
      <c r="N74" s="362"/>
      <c r="O74" s="362"/>
      <c r="P74" s="362"/>
      <c r="Q74" s="362"/>
      <c r="R74" s="362"/>
      <c r="S74" s="362"/>
      <c r="T74" s="362"/>
      <c r="U74" s="362"/>
      <c r="V74" s="362"/>
      <c r="W74" s="362"/>
      <c r="X74" s="362"/>
      <c r="Y74" s="362"/>
      <c r="Z74" s="362"/>
      <c r="AA74" s="362"/>
      <c r="AB74" s="362"/>
      <c r="AC74" s="362"/>
      <c r="AD74" s="362"/>
      <c r="AE74" s="362"/>
      <c r="AF74" s="362"/>
      <c r="AG74" s="362"/>
      <c r="AH74" s="362"/>
      <c r="AI74" s="362"/>
      <c r="AJ74" s="362"/>
      <c r="AK74" s="362"/>
      <c r="AL74" s="362"/>
      <c r="AM74" s="362"/>
      <c r="AN74" s="362"/>
      <c r="AO74" s="362"/>
      <c r="AP74" s="362"/>
      <c r="AQ74" s="362"/>
      <c r="AR74" s="362"/>
      <c r="AS74" s="362"/>
      <c r="AT74" s="362"/>
    </row>
    <row r="75" spans="2:46" ht="14.4" x14ac:dyDescent="0.3">
      <c r="B75" s="362"/>
      <c r="C75" s="362"/>
      <c r="D75" s="362"/>
      <c r="E75" s="362"/>
      <c r="F75" s="362"/>
      <c r="G75" s="362"/>
      <c r="H75" s="362"/>
      <c r="I75" s="362"/>
      <c r="J75" s="362"/>
      <c r="K75" s="362"/>
      <c r="L75" s="362"/>
      <c r="M75" s="362"/>
      <c r="N75" s="362"/>
      <c r="O75" s="362"/>
      <c r="P75" s="362"/>
      <c r="Q75" s="362"/>
      <c r="R75" s="362"/>
      <c r="S75" s="362"/>
      <c r="T75" s="362"/>
      <c r="U75" s="362"/>
      <c r="V75" s="362"/>
      <c r="W75" s="362"/>
      <c r="X75" s="362"/>
      <c r="Y75" s="362"/>
      <c r="Z75" s="362"/>
      <c r="AA75" s="362"/>
      <c r="AB75" s="362"/>
      <c r="AC75" s="362"/>
      <c r="AD75" s="362"/>
      <c r="AE75" s="362"/>
      <c r="AF75" s="362"/>
      <c r="AG75" s="362"/>
      <c r="AH75" s="362"/>
      <c r="AI75" s="362"/>
      <c r="AJ75" s="362"/>
      <c r="AK75" s="362"/>
      <c r="AL75" s="362"/>
      <c r="AM75" s="362"/>
      <c r="AN75" s="362"/>
      <c r="AO75" s="362"/>
      <c r="AP75" s="362"/>
      <c r="AQ75" s="362"/>
      <c r="AR75" s="362"/>
      <c r="AS75" s="362"/>
      <c r="AT75" s="362"/>
    </row>
    <row r="76" spans="2:46" ht="14.4" x14ac:dyDescent="0.3">
      <c r="B76" s="362"/>
      <c r="C76" s="362"/>
      <c r="D76" s="362"/>
      <c r="E76" s="362"/>
      <c r="F76" s="362"/>
      <c r="G76" s="362"/>
      <c r="H76" s="362"/>
      <c r="I76" s="362"/>
      <c r="J76" s="362"/>
      <c r="K76" s="362"/>
      <c r="L76" s="362"/>
      <c r="M76" s="362"/>
      <c r="N76" s="362"/>
      <c r="O76" s="362"/>
      <c r="P76" s="362"/>
      <c r="Q76" s="362"/>
      <c r="R76" s="362"/>
      <c r="S76" s="362"/>
      <c r="T76" s="362"/>
      <c r="U76" s="362"/>
      <c r="V76" s="362"/>
      <c r="W76" s="362"/>
      <c r="X76" s="362"/>
      <c r="Y76" s="362"/>
      <c r="Z76" s="362"/>
      <c r="AA76" s="362"/>
      <c r="AB76" s="362"/>
      <c r="AC76" s="362"/>
      <c r="AD76" s="362"/>
      <c r="AE76" s="362"/>
      <c r="AF76" s="362"/>
      <c r="AG76" s="362"/>
      <c r="AH76" s="362"/>
      <c r="AI76" s="362"/>
      <c r="AJ76" s="362"/>
      <c r="AK76" s="362"/>
      <c r="AL76" s="362"/>
      <c r="AM76" s="362"/>
      <c r="AN76" s="362"/>
      <c r="AO76" s="362"/>
      <c r="AP76" s="362"/>
      <c r="AQ76" s="362"/>
      <c r="AR76" s="362"/>
      <c r="AS76" s="362"/>
      <c r="AT76" s="362"/>
    </row>
    <row r="77" spans="2:46" ht="14.4" x14ac:dyDescent="0.3">
      <c r="B77" s="362"/>
      <c r="C77" s="362"/>
      <c r="D77" s="362"/>
      <c r="E77" s="362"/>
      <c r="F77" s="362"/>
      <c r="G77" s="362"/>
      <c r="H77" s="362"/>
      <c r="I77" s="362"/>
      <c r="J77" s="362"/>
      <c r="K77" s="362"/>
      <c r="L77" s="362"/>
      <c r="M77" s="362"/>
      <c r="N77" s="362"/>
      <c r="O77" s="362"/>
      <c r="P77" s="362"/>
      <c r="Q77" s="362"/>
      <c r="R77" s="362"/>
      <c r="S77" s="362"/>
      <c r="T77" s="362"/>
      <c r="U77" s="362"/>
      <c r="V77" s="362"/>
      <c r="W77" s="362"/>
      <c r="X77" s="362"/>
      <c r="Y77" s="362"/>
      <c r="Z77" s="362"/>
      <c r="AA77" s="362"/>
      <c r="AB77" s="362"/>
      <c r="AC77" s="362"/>
      <c r="AD77" s="362"/>
      <c r="AE77" s="362"/>
      <c r="AF77" s="362"/>
      <c r="AG77" s="362"/>
      <c r="AH77" s="362"/>
      <c r="AI77" s="362"/>
      <c r="AJ77" s="362"/>
      <c r="AK77" s="362"/>
      <c r="AL77" s="362"/>
      <c r="AM77" s="362"/>
      <c r="AN77" s="362"/>
      <c r="AO77" s="362"/>
      <c r="AP77" s="362"/>
      <c r="AQ77" s="362"/>
      <c r="AR77" s="362"/>
      <c r="AS77" s="362"/>
      <c r="AT77" s="362"/>
    </row>
    <row r="78" spans="2:46" ht="14.4" x14ac:dyDescent="0.3">
      <c r="B78" s="362"/>
      <c r="C78" s="362"/>
      <c r="D78" s="362"/>
      <c r="E78" s="362"/>
      <c r="F78" s="362"/>
      <c r="G78" s="362"/>
      <c r="H78" s="362"/>
      <c r="I78" s="362"/>
      <c r="J78" s="362"/>
      <c r="K78" s="362"/>
      <c r="L78" s="362"/>
      <c r="M78" s="362"/>
      <c r="N78" s="362"/>
      <c r="O78" s="362"/>
      <c r="P78" s="362"/>
      <c r="Q78" s="362"/>
      <c r="R78" s="362"/>
      <c r="S78" s="362"/>
      <c r="T78" s="362"/>
      <c r="U78" s="362"/>
      <c r="V78" s="362"/>
      <c r="W78" s="362"/>
      <c r="X78" s="362"/>
      <c r="Y78" s="362"/>
      <c r="Z78" s="362"/>
      <c r="AA78" s="362"/>
      <c r="AB78" s="362"/>
      <c r="AC78" s="362"/>
      <c r="AD78" s="362"/>
      <c r="AE78" s="362"/>
      <c r="AF78" s="362"/>
      <c r="AG78" s="362"/>
      <c r="AH78" s="362"/>
      <c r="AI78" s="362"/>
      <c r="AJ78" s="362"/>
      <c r="AK78" s="362"/>
      <c r="AL78" s="362"/>
      <c r="AM78" s="362"/>
      <c r="AN78" s="362"/>
      <c r="AO78" s="362"/>
      <c r="AP78" s="362"/>
      <c r="AQ78" s="362"/>
      <c r="AR78" s="362"/>
      <c r="AS78" s="362"/>
      <c r="AT78" s="362"/>
    </row>
    <row r="79" spans="2:46" ht="14.4" x14ac:dyDescent="0.3">
      <c r="B79" s="362"/>
      <c r="C79" s="362"/>
      <c r="D79" s="362"/>
      <c r="E79" s="362"/>
      <c r="F79" s="362"/>
      <c r="G79" s="362"/>
      <c r="H79" s="362"/>
      <c r="I79" s="362"/>
      <c r="J79" s="362"/>
      <c r="K79" s="362"/>
      <c r="L79" s="362"/>
      <c r="M79" s="362"/>
      <c r="N79" s="362"/>
      <c r="O79" s="362"/>
      <c r="P79" s="362"/>
      <c r="Q79" s="362"/>
      <c r="R79" s="362"/>
      <c r="S79" s="362"/>
      <c r="T79" s="362"/>
      <c r="U79" s="362"/>
      <c r="V79" s="362"/>
      <c r="W79" s="362"/>
      <c r="X79" s="362"/>
      <c r="Y79" s="362"/>
      <c r="Z79" s="362"/>
      <c r="AA79" s="362"/>
      <c r="AB79" s="362"/>
      <c r="AC79" s="362"/>
      <c r="AD79" s="362"/>
      <c r="AE79" s="362"/>
      <c r="AF79" s="362"/>
      <c r="AG79" s="362"/>
      <c r="AH79" s="362"/>
      <c r="AI79" s="362"/>
      <c r="AJ79" s="362"/>
      <c r="AK79" s="362"/>
      <c r="AL79" s="362"/>
      <c r="AM79" s="362"/>
      <c r="AN79" s="362"/>
      <c r="AO79" s="362"/>
      <c r="AP79" s="362"/>
      <c r="AQ79" s="362"/>
      <c r="AR79" s="362"/>
      <c r="AS79" s="362"/>
      <c r="AT79" s="362"/>
    </row>
    <row r="80" spans="2:46" ht="14.4" x14ac:dyDescent="0.3">
      <c r="B80" s="362"/>
      <c r="C80" s="362"/>
      <c r="D80" s="362"/>
      <c r="E80" s="362"/>
      <c r="F80" s="362"/>
      <c r="G80" s="362"/>
      <c r="H80" s="362"/>
      <c r="I80" s="362"/>
      <c r="J80" s="362"/>
      <c r="K80" s="362"/>
      <c r="L80" s="362"/>
      <c r="M80" s="362"/>
      <c r="N80" s="362"/>
      <c r="O80" s="362"/>
      <c r="P80" s="362"/>
      <c r="Q80" s="362"/>
      <c r="R80" s="362"/>
      <c r="S80" s="362"/>
      <c r="T80" s="362"/>
      <c r="U80" s="362"/>
      <c r="V80" s="362"/>
      <c r="W80" s="362"/>
      <c r="X80" s="362"/>
      <c r="Y80" s="362"/>
      <c r="Z80" s="362"/>
      <c r="AA80" s="362"/>
      <c r="AB80" s="362"/>
      <c r="AC80" s="362"/>
      <c r="AD80" s="362"/>
      <c r="AE80" s="362"/>
      <c r="AF80" s="362"/>
      <c r="AG80" s="362"/>
      <c r="AH80" s="362"/>
      <c r="AI80" s="362"/>
      <c r="AJ80" s="362"/>
      <c r="AK80" s="362"/>
      <c r="AL80" s="362"/>
      <c r="AM80" s="362"/>
      <c r="AN80" s="362"/>
      <c r="AO80" s="362"/>
      <c r="AP80" s="362"/>
      <c r="AQ80" s="362"/>
      <c r="AR80" s="362"/>
      <c r="AS80" s="362"/>
      <c r="AT80" s="362"/>
    </row>
    <row r="81" spans="2:46" ht="14.4" x14ac:dyDescent="0.3">
      <c r="B81" s="362"/>
      <c r="C81" s="362"/>
      <c r="D81" s="362"/>
      <c r="E81" s="362"/>
      <c r="F81" s="362"/>
      <c r="G81" s="362"/>
      <c r="H81" s="362"/>
      <c r="I81" s="362"/>
      <c r="J81" s="362"/>
      <c r="K81" s="362"/>
      <c r="L81" s="362"/>
      <c r="M81" s="362"/>
      <c r="N81" s="362"/>
      <c r="O81" s="362"/>
      <c r="P81" s="362"/>
      <c r="Q81" s="362"/>
      <c r="R81" s="362"/>
      <c r="S81" s="362"/>
      <c r="T81" s="362"/>
      <c r="U81" s="362"/>
      <c r="V81" s="362"/>
      <c r="W81" s="362"/>
      <c r="X81" s="362"/>
      <c r="Y81" s="362"/>
      <c r="Z81" s="362"/>
      <c r="AA81" s="362"/>
      <c r="AB81" s="362"/>
      <c r="AC81" s="362"/>
      <c r="AD81" s="362"/>
      <c r="AE81" s="362"/>
      <c r="AF81" s="362"/>
      <c r="AG81" s="362"/>
      <c r="AH81" s="362"/>
      <c r="AI81" s="362"/>
      <c r="AJ81" s="362"/>
      <c r="AK81" s="362"/>
      <c r="AL81" s="362"/>
      <c r="AM81" s="362"/>
      <c r="AN81" s="362"/>
      <c r="AO81" s="362"/>
      <c r="AP81" s="362"/>
      <c r="AQ81" s="362"/>
      <c r="AR81" s="362"/>
      <c r="AS81" s="362"/>
      <c r="AT81" s="362"/>
    </row>
    <row r="82" spans="2:46" ht="14.4" x14ac:dyDescent="0.3">
      <c r="B82" s="362"/>
      <c r="C82" s="362"/>
      <c r="D82" s="362"/>
      <c r="E82" s="362"/>
      <c r="F82" s="362"/>
      <c r="G82" s="362"/>
      <c r="H82" s="362"/>
      <c r="I82" s="362"/>
      <c r="J82" s="362"/>
      <c r="K82" s="362"/>
      <c r="L82" s="362"/>
      <c r="M82" s="362"/>
      <c r="N82" s="362"/>
      <c r="O82" s="362"/>
      <c r="P82" s="362"/>
      <c r="Q82" s="362"/>
      <c r="R82" s="362"/>
      <c r="S82" s="362"/>
      <c r="T82" s="362"/>
      <c r="U82" s="362"/>
      <c r="V82" s="362"/>
      <c r="W82" s="362"/>
      <c r="X82" s="362"/>
      <c r="Y82" s="362"/>
      <c r="Z82" s="362"/>
      <c r="AA82" s="362"/>
      <c r="AB82" s="362"/>
      <c r="AC82" s="362"/>
      <c r="AD82" s="362"/>
      <c r="AE82" s="362"/>
      <c r="AF82" s="362"/>
      <c r="AG82" s="362"/>
      <c r="AH82" s="362"/>
      <c r="AI82" s="362"/>
      <c r="AJ82" s="362"/>
      <c r="AK82" s="362"/>
      <c r="AL82" s="362"/>
      <c r="AM82" s="362"/>
      <c r="AN82" s="362"/>
      <c r="AO82" s="362"/>
      <c r="AP82" s="362"/>
      <c r="AQ82" s="362"/>
      <c r="AR82" s="362"/>
      <c r="AS82" s="362"/>
      <c r="AT82" s="362"/>
    </row>
    <row r="83" spans="2:46" ht="14.4" x14ac:dyDescent="0.3">
      <c r="B83" s="362"/>
      <c r="C83" s="362"/>
      <c r="D83" s="362"/>
      <c r="E83" s="362"/>
      <c r="F83" s="362"/>
      <c r="G83" s="362"/>
      <c r="H83" s="362"/>
      <c r="I83" s="362"/>
      <c r="J83" s="362"/>
      <c r="K83" s="362"/>
      <c r="L83" s="362"/>
      <c r="M83" s="362"/>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c r="AS83" s="362"/>
      <c r="AT83" s="362"/>
    </row>
    <row r="84" spans="2:46" ht="14.4" x14ac:dyDescent="0.3">
      <c r="B84" s="362"/>
      <c r="C84" s="362"/>
      <c r="D84" s="362"/>
      <c r="E84" s="362"/>
      <c r="F84" s="362"/>
      <c r="G84" s="362"/>
      <c r="H84" s="362"/>
      <c r="I84" s="362"/>
      <c r="J84" s="362"/>
      <c r="K84" s="362"/>
      <c r="L84" s="362"/>
      <c r="M84" s="362"/>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c r="AS84" s="362"/>
      <c r="AT84" s="362"/>
    </row>
    <row r="85" spans="2:46" ht="14.4" x14ac:dyDescent="0.3">
      <c r="B85" s="362"/>
      <c r="C85" s="362"/>
      <c r="D85" s="362"/>
      <c r="E85" s="362"/>
      <c r="F85" s="362"/>
      <c r="G85" s="362"/>
      <c r="H85" s="362"/>
      <c r="I85" s="362"/>
      <c r="J85" s="362"/>
      <c r="K85" s="362"/>
      <c r="L85" s="362"/>
      <c r="M85" s="362"/>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c r="AS85" s="362"/>
      <c r="AT85" s="362"/>
    </row>
    <row r="86" spans="2:46" ht="14.4" x14ac:dyDescent="0.3">
      <c r="B86" s="362"/>
      <c r="C86" s="362"/>
      <c r="D86" s="362"/>
      <c r="E86" s="362"/>
      <c r="F86" s="362"/>
      <c r="G86" s="362"/>
      <c r="H86" s="362"/>
      <c r="I86" s="362"/>
      <c r="J86" s="362"/>
      <c r="K86" s="362"/>
      <c r="L86" s="362"/>
      <c r="M86" s="362"/>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c r="AS86" s="362"/>
      <c r="AT86" s="362"/>
    </row>
    <row r="87" spans="2:46" ht="14.4" x14ac:dyDescent="0.3">
      <c r="B87" s="362"/>
      <c r="C87" s="362"/>
      <c r="D87" s="362"/>
      <c r="E87" s="362"/>
      <c r="F87" s="362"/>
      <c r="G87" s="362"/>
      <c r="H87" s="362"/>
      <c r="I87" s="362"/>
      <c r="J87" s="362"/>
      <c r="K87" s="362"/>
      <c r="L87" s="362"/>
      <c r="M87" s="362"/>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c r="AS87" s="362"/>
      <c r="AT87" s="362"/>
    </row>
    <row r="88" spans="2:46" ht="14.4" x14ac:dyDescent="0.3">
      <c r="B88" s="362"/>
      <c r="C88" s="362"/>
      <c r="D88" s="362"/>
      <c r="E88" s="362"/>
      <c r="F88" s="362"/>
      <c r="G88" s="362"/>
      <c r="H88" s="362"/>
      <c r="I88" s="362"/>
      <c r="J88" s="362"/>
      <c r="K88" s="362"/>
      <c r="L88" s="362"/>
      <c r="M88" s="362"/>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c r="AS88" s="362"/>
      <c r="AT88" s="362"/>
    </row>
    <row r="89" spans="2:46" ht="14.4" x14ac:dyDescent="0.3">
      <c r="B89" s="362"/>
      <c r="C89" s="362"/>
      <c r="D89" s="362"/>
      <c r="E89" s="362"/>
      <c r="F89" s="362"/>
      <c r="G89" s="362"/>
      <c r="H89" s="362"/>
      <c r="I89" s="362"/>
      <c r="J89" s="362"/>
      <c r="K89" s="362"/>
      <c r="L89" s="362"/>
      <c r="M89" s="362"/>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c r="AS89" s="362"/>
      <c r="AT89" s="362"/>
    </row>
    <row r="90" spans="2:46" ht="14.4" x14ac:dyDescent="0.3">
      <c r="B90" s="362"/>
      <c r="C90" s="362"/>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c r="AS90" s="362"/>
      <c r="AT90" s="362"/>
    </row>
    <row r="91" spans="2:46" ht="14.4" x14ac:dyDescent="0.3">
      <c r="B91" s="362"/>
      <c r="C91" s="362"/>
      <c r="D91" s="362"/>
      <c r="E91" s="362"/>
      <c r="F91" s="362"/>
      <c r="G91" s="362"/>
      <c r="H91" s="362"/>
      <c r="I91" s="362"/>
      <c r="J91" s="362"/>
      <c r="K91" s="362"/>
      <c r="L91" s="362"/>
      <c r="M91" s="362"/>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c r="AS91" s="362"/>
      <c r="AT91" s="362"/>
    </row>
    <row r="92" spans="2:46" ht="14.4" x14ac:dyDescent="0.3">
      <c r="B92" s="362"/>
      <c r="C92" s="362"/>
      <c r="D92" s="362"/>
      <c r="E92" s="362"/>
      <c r="F92" s="362"/>
      <c r="G92" s="362"/>
      <c r="H92" s="362"/>
      <c r="I92" s="362"/>
      <c r="J92" s="362"/>
      <c r="K92" s="362"/>
      <c r="L92" s="362"/>
      <c r="M92" s="362"/>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c r="AS92" s="362"/>
      <c r="AT92" s="362"/>
    </row>
    <row r="93" spans="2:46" ht="14.4" x14ac:dyDescent="0.3">
      <c r="B93" s="362"/>
      <c r="C93" s="362"/>
      <c r="D93" s="362"/>
      <c r="E93" s="362"/>
      <c r="F93" s="362"/>
      <c r="G93" s="362"/>
      <c r="H93" s="362"/>
      <c r="I93" s="362"/>
      <c r="J93" s="362"/>
      <c r="K93" s="362"/>
      <c r="L93" s="362"/>
      <c r="M93" s="362"/>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c r="AS93" s="362"/>
      <c r="AT93" s="362"/>
    </row>
    <row r="94" spans="2:46" ht="14.4" x14ac:dyDescent="0.3">
      <c r="B94" s="362"/>
      <c r="C94" s="362"/>
      <c r="D94" s="362"/>
      <c r="E94" s="362"/>
      <c r="F94" s="362"/>
      <c r="G94" s="362"/>
      <c r="H94" s="362"/>
      <c r="I94" s="362"/>
      <c r="J94" s="362"/>
      <c r="K94" s="362"/>
      <c r="L94" s="362"/>
      <c r="M94" s="362"/>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c r="AS94" s="362"/>
      <c r="AT94" s="362"/>
    </row>
    <row r="95" spans="2:46" ht="14.4" x14ac:dyDescent="0.3">
      <c r="B95" s="362"/>
      <c r="C95" s="362"/>
      <c r="D95" s="362"/>
      <c r="E95" s="362"/>
      <c r="F95" s="362"/>
      <c r="G95" s="362"/>
      <c r="H95" s="362"/>
      <c r="I95" s="362"/>
      <c r="J95" s="362"/>
      <c r="K95" s="362"/>
      <c r="L95" s="362"/>
      <c r="M95" s="362"/>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c r="AS95" s="362"/>
      <c r="AT95" s="362"/>
    </row>
    <row r="96" spans="2:46" ht="14.4" x14ac:dyDescent="0.3">
      <c r="B96" s="362"/>
      <c r="C96" s="362"/>
      <c r="D96" s="362"/>
      <c r="E96" s="362"/>
      <c r="F96" s="362"/>
      <c r="G96" s="362"/>
      <c r="H96" s="362"/>
      <c r="I96" s="362"/>
      <c r="J96" s="362"/>
      <c r="K96" s="362"/>
      <c r="L96" s="362"/>
      <c r="M96" s="362"/>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c r="AS96" s="362"/>
      <c r="AT96" s="362"/>
    </row>
    <row r="97" spans="2:46" ht="14.4" x14ac:dyDescent="0.3">
      <c r="B97" s="362"/>
      <c r="C97" s="362"/>
      <c r="D97" s="362"/>
      <c r="E97" s="362"/>
      <c r="F97" s="362"/>
      <c r="G97" s="362"/>
      <c r="H97" s="362"/>
      <c r="I97" s="362"/>
      <c r="J97" s="362"/>
      <c r="K97" s="362"/>
      <c r="L97" s="362"/>
      <c r="M97" s="362"/>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c r="AS97" s="362"/>
      <c r="AT97" s="362"/>
    </row>
    <row r="98" spans="2:46" ht="14.4" x14ac:dyDescent="0.3">
      <c r="B98" s="362"/>
      <c r="C98" s="362"/>
      <c r="D98" s="362"/>
      <c r="E98" s="362"/>
      <c r="F98" s="362"/>
      <c r="G98" s="362"/>
      <c r="H98" s="362"/>
      <c r="I98" s="362"/>
      <c r="J98" s="362"/>
      <c r="K98" s="362"/>
      <c r="L98" s="362"/>
      <c r="M98" s="362"/>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c r="AS98" s="362"/>
      <c r="AT98" s="362"/>
    </row>
    <row r="99" spans="2:46" ht="14.4" x14ac:dyDescent="0.3">
      <c r="B99" s="362"/>
      <c r="C99" s="362"/>
      <c r="D99" s="362"/>
      <c r="E99" s="362"/>
      <c r="F99" s="362"/>
      <c r="G99" s="362"/>
      <c r="H99" s="362"/>
      <c r="I99" s="362"/>
      <c r="J99" s="362"/>
      <c r="K99" s="362"/>
      <c r="L99" s="362"/>
      <c r="M99" s="362"/>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c r="AS99" s="362"/>
      <c r="AT99" s="362"/>
    </row>
    <row r="100" spans="2:46" ht="14.4" x14ac:dyDescent="0.3">
      <c r="B100" s="362"/>
      <c r="C100" s="362"/>
      <c r="D100" s="362"/>
      <c r="E100" s="362"/>
      <c r="F100" s="362"/>
      <c r="G100" s="362"/>
      <c r="H100" s="362"/>
      <c r="I100" s="362"/>
      <c r="J100" s="362"/>
      <c r="K100" s="362"/>
      <c r="L100" s="362"/>
      <c r="M100" s="362"/>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c r="AS100" s="362"/>
      <c r="AT100" s="362"/>
    </row>
    <row r="101" spans="2:46" ht="14.4" x14ac:dyDescent="0.3">
      <c r="B101" s="362"/>
      <c r="C101" s="362"/>
      <c r="D101" s="362"/>
      <c r="E101" s="362"/>
      <c r="F101" s="362"/>
      <c r="G101" s="362"/>
      <c r="H101" s="362"/>
      <c r="I101" s="362"/>
      <c r="J101" s="362"/>
      <c r="K101" s="362"/>
      <c r="L101" s="362"/>
      <c r="M101" s="362"/>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c r="AS101" s="362"/>
      <c r="AT101" s="362"/>
    </row>
    <row r="102" spans="2:46" ht="14.4" x14ac:dyDescent="0.3">
      <c r="B102" s="362"/>
      <c r="C102" s="362"/>
      <c r="D102" s="362"/>
      <c r="E102" s="362"/>
      <c r="F102" s="362"/>
      <c r="G102" s="362"/>
      <c r="H102" s="362"/>
      <c r="I102" s="362"/>
      <c r="J102" s="362"/>
      <c r="K102" s="362"/>
      <c r="L102" s="362"/>
      <c r="M102" s="362"/>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c r="AS102" s="362"/>
      <c r="AT102" s="362"/>
    </row>
    <row r="103" spans="2:46" ht="14.4" x14ac:dyDescent="0.3">
      <c r="B103" s="362"/>
      <c r="C103" s="362"/>
      <c r="D103" s="362"/>
      <c r="E103" s="362"/>
      <c r="F103" s="362"/>
      <c r="G103" s="362"/>
      <c r="H103" s="362"/>
      <c r="I103" s="362"/>
      <c r="J103" s="362"/>
      <c r="K103" s="362"/>
      <c r="L103" s="362"/>
      <c r="M103" s="362"/>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c r="AS103" s="362"/>
      <c r="AT103" s="362"/>
    </row>
    <row r="104" spans="2:46" ht="14.4" x14ac:dyDescent="0.3">
      <c r="B104" s="362"/>
      <c r="C104" s="362"/>
      <c r="D104" s="362"/>
      <c r="E104" s="362"/>
      <c r="F104" s="362"/>
      <c r="G104" s="362"/>
      <c r="H104" s="362"/>
      <c r="I104" s="362"/>
      <c r="J104" s="362"/>
      <c r="K104" s="362"/>
      <c r="L104" s="362"/>
      <c r="M104" s="362"/>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c r="AS104" s="362"/>
      <c r="AT104" s="362"/>
    </row>
    <row r="105" spans="2:46" ht="14.4" x14ac:dyDescent="0.3">
      <c r="B105" s="362"/>
      <c r="C105" s="362"/>
      <c r="D105" s="362"/>
      <c r="E105" s="362"/>
      <c r="F105" s="362"/>
      <c r="G105" s="362"/>
      <c r="H105" s="362"/>
      <c r="I105" s="362"/>
      <c r="J105" s="362"/>
      <c r="K105" s="362"/>
      <c r="L105" s="362"/>
      <c r="M105" s="362"/>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c r="AS105" s="362"/>
      <c r="AT105" s="362"/>
    </row>
    <row r="106" spans="2:46" ht="14.4" x14ac:dyDescent="0.3">
      <c r="B106" s="362"/>
      <c r="C106" s="362"/>
      <c r="D106" s="362"/>
      <c r="E106" s="362"/>
      <c r="F106" s="362"/>
      <c r="G106" s="362"/>
      <c r="H106" s="362"/>
      <c r="I106" s="362"/>
      <c r="J106" s="362"/>
      <c r="K106" s="362"/>
      <c r="L106" s="362"/>
      <c r="M106" s="362"/>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c r="AS106" s="362"/>
      <c r="AT106" s="362"/>
    </row>
    <row r="107" spans="2:46" ht="14.4" x14ac:dyDescent="0.3">
      <c r="B107" s="362"/>
      <c r="C107" s="362"/>
      <c r="D107" s="362"/>
      <c r="E107" s="362"/>
      <c r="F107" s="362"/>
      <c r="G107" s="362"/>
      <c r="H107" s="362"/>
      <c r="I107" s="362"/>
      <c r="J107" s="362"/>
      <c r="K107" s="362"/>
      <c r="L107" s="362"/>
      <c r="M107" s="362"/>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c r="AS107" s="362"/>
      <c r="AT107" s="362"/>
    </row>
    <row r="108" spans="2:46" ht="14.4" x14ac:dyDescent="0.3">
      <c r="B108" s="362"/>
      <c r="C108" s="362"/>
      <c r="D108" s="362"/>
      <c r="E108" s="362"/>
      <c r="F108" s="362"/>
      <c r="G108" s="362"/>
      <c r="H108" s="362"/>
      <c r="I108" s="362"/>
      <c r="J108" s="362"/>
      <c r="K108" s="362"/>
      <c r="L108" s="362"/>
      <c r="M108" s="362"/>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c r="AS108" s="362"/>
      <c r="AT108" s="362"/>
    </row>
    <row r="109" spans="2:46" ht="14.4" x14ac:dyDescent="0.3">
      <c r="B109" s="362"/>
      <c r="C109" s="362"/>
      <c r="D109" s="362"/>
      <c r="E109" s="362"/>
      <c r="F109" s="362"/>
      <c r="G109" s="362"/>
      <c r="H109" s="362"/>
      <c r="I109" s="362"/>
      <c r="J109" s="362"/>
      <c r="K109" s="362"/>
      <c r="L109" s="362"/>
      <c r="M109" s="362"/>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c r="AS109" s="362"/>
      <c r="AT109" s="362"/>
    </row>
    <row r="110" spans="2:46" ht="14.4" x14ac:dyDescent="0.3">
      <c r="B110" s="362"/>
      <c r="C110" s="362"/>
      <c r="D110" s="362"/>
      <c r="E110" s="362"/>
      <c r="F110" s="362"/>
      <c r="G110" s="362"/>
      <c r="H110" s="362"/>
      <c r="I110" s="362"/>
      <c r="J110" s="362"/>
      <c r="K110" s="362"/>
      <c r="L110" s="362"/>
      <c r="M110" s="362"/>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c r="AS110" s="362"/>
      <c r="AT110" s="362"/>
    </row>
    <row r="111" spans="2:46" ht="14.4" x14ac:dyDescent="0.3">
      <c r="B111" s="362"/>
      <c r="C111" s="362"/>
      <c r="D111" s="362"/>
      <c r="E111" s="362"/>
      <c r="F111" s="362"/>
      <c r="G111" s="362"/>
      <c r="H111" s="362"/>
      <c r="I111" s="362"/>
      <c r="J111" s="362"/>
      <c r="K111" s="362"/>
      <c r="L111" s="362"/>
      <c r="M111" s="362"/>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c r="AS111" s="362"/>
      <c r="AT111" s="362"/>
    </row>
    <row r="112" spans="2:46" ht="14.4" x14ac:dyDescent="0.3">
      <c r="B112" s="362"/>
      <c r="C112" s="362"/>
      <c r="D112" s="362"/>
      <c r="E112" s="362"/>
      <c r="F112" s="362"/>
      <c r="G112" s="362"/>
      <c r="H112" s="362"/>
      <c r="I112" s="362"/>
      <c r="J112" s="362"/>
      <c r="K112" s="362"/>
      <c r="L112" s="362"/>
      <c r="M112" s="362"/>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c r="AS112" s="362"/>
      <c r="AT112" s="362"/>
    </row>
    <row r="113" spans="2:46" ht="14.4" x14ac:dyDescent="0.3">
      <c r="B113" s="362"/>
      <c r="C113" s="362"/>
      <c r="D113" s="362"/>
      <c r="E113" s="362"/>
      <c r="F113" s="362"/>
      <c r="G113" s="362"/>
      <c r="H113" s="362"/>
      <c r="I113" s="362"/>
      <c r="J113" s="362"/>
      <c r="K113" s="362"/>
      <c r="L113" s="362"/>
      <c r="M113" s="362"/>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c r="AS113" s="362"/>
      <c r="AT113" s="362"/>
    </row>
    <row r="114" spans="2:46" ht="14.4" x14ac:dyDescent="0.3">
      <c r="B114" s="362"/>
      <c r="C114" s="362"/>
      <c r="D114" s="362"/>
      <c r="E114" s="362"/>
      <c r="F114" s="362"/>
      <c r="G114" s="362"/>
      <c r="H114" s="362"/>
      <c r="I114" s="362"/>
      <c r="J114" s="362"/>
      <c r="K114" s="362"/>
      <c r="L114" s="362"/>
      <c r="M114" s="362"/>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c r="AS114" s="362"/>
      <c r="AT114" s="362"/>
    </row>
    <row r="115" spans="2:46" ht="14.4" x14ac:dyDescent="0.3">
      <c r="B115" s="362"/>
      <c r="C115" s="362"/>
      <c r="D115" s="362"/>
      <c r="E115" s="362"/>
      <c r="F115" s="362"/>
      <c r="G115" s="362"/>
      <c r="H115" s="362"/>
      <c r="I115" s="362"/>
      <c r="J115" s="362"/>
      <c r="K115" s="362"/>
      <c r="L115" s="362"/>
      <c r="M115" s="362"/>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c r="AS115" s="362"/>
      <c r="AT115" s="362"/>
    </row>
    <row r="116" spans="2:46" ht="14.4" x14ac:dyDescent="0.3">
      <c r="B116" s="362"/>
      <c r="C116" s="362"/>
      <c r="D116" s="362"/>
      <c r="E116" s="362"/>
      <c r="F116" s="362"/>
      <c r="G116" s="362"/>
      <c r="H116" s="362"/>
      <c r="I116" s="362"/>
      <c r="J116" s="362"/>
      <c r="K116" s="362"/>
      <c r="L116" s="362"/>
      <c r="M116" s="362"/>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c r="AS116" s="362"/>
      <c r="AT116" s="362"/>
    </row>
    <row r="117" spans="2:46" ht="14.4" x14ac:dyDescent="0.3">
      <c r="B117" s="362"/>
      <c r="C117" s="362"/>
      <c r="D117" s="362"/>
      <c r="E117" s="362"/>
      <c r="F117" s="362"/>
      <c r="G117" s="362"/>
      <c r="H117" s="362"/>
      <c r="I117" s="362"/>
      <c r="J117" s="362"/>
      <c r="K117" s="362"/>
      <c r="L117" s="362"/>
      <c r="M117" s="362"/>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c r="AS117" s="362"/>
      <c r="AT117" s="362"/>
    </row>
    <row r="118" spans="2:46" ht="14.4" x14ac:dyDescent="0.3">
      <c r="B118" s="362"/>
      <c r="C118" s="362"/>
      <c r="D118" s="362"/>
      <c r="E118" s="362"/>
      <c r="F118" s="362"/>
      <c r="G118" s="362"/>
      <c r="H118" s="362"/>
      <c r="I118" s="362"/>
      <c r="J118" s="362"/>
      <c r="K118" s="362"/>
      <c r="L118" s="362"/>
      <c r="M118" s="362"/>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c r="AS118" s="362"/>
      <c r="AT118" s="362"/>
    </row>
    <row r="119" spans="2:46" ht="14.4" x14ac:dyDescent="0.3">
      <c r="B119" s="362"/>
      <c r="C119" s="362"/>
      <c r="D119" s="362"/>
      <c r="E119" s="362"/>
      <c r="F119" s="362"/>
      <c r="G119" s="362"/>
      <c r="H119" s="362"/>
      <c r="I119" s="362"/>
      <c r="J119" s="362"/>
      <c r="K119" s="362"/>
      <c r="L119" s="362"/>
      <c r="M119" s="362"/>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c r="AS119" s="362"/>
      <c r="AT119" s="362"/>
    </row>
    <row r="120" spans="2:46" ht="14.4" x14ac:dyDescent="0.3">
      <c r="B120" s="362"/>
      <c r="C120" s="362"/>
      <c r="D120" s="362"/>
      <c r="E120" s="362"/>
      <c r="F120" s="362"/>
      <c r="G120" s="362"/>
      <c r="H120" s="362"/>
      <c r="I120" s="362"/>
      <c r="J120" s="362"/>
      <c r="K120" s="362"/>
      <c r="L120" s="362"/>
      <c r="M120" s="362"/>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c r="AS120" s="362"/>
      <c r="AT120" s="362"/>
    </row>
    <row r="121" spans="2:46" ht="14.4" x14ac:dyDescent="0.3">
      <c r="B121" s="362"/>
      <c r="C121" s="362"/>
      <c r="D121" s="362"/>
      <c r="E121" s="362"/>
      <c r="F121" s="362"/>
      <c r="G121" s="362"/>
      <c r="H121" s="362"/>
      <c r="I121" s="362"/>
      <c r="J121" s="362"/>
      <c r="K121" s="362"/>
      <c r="L121" s="362"/>
      <c r="M121" s="362"/>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c r="AS121" s="362"/>
      <c r="AT121" s="362"/>
    </row>
    <row r="122" spans="2:46" ht="14.4" x14ac:dyDescent="0.3">
      <c r="B122" s="362"/>
      <c r="C122" s="362"/>
      <c r="D122" s="362"/>
      <c r="E122" s="362"/>
      <c r="F122" s="362"/>
      <c r="G122" s="362"/>
      <c r="H122" s="362"/>
      <c r="I122" s="362"/>
      <c r="J122" s="362"/>
      <c r="K122" s="362"/>
      <c r="L122" s="362"/>
      <c r="M122" s="362"/>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c r="AS122" s="362"/>
      <c r="AT122" s="362"/>
    </row>
    <row r="123" spans="2:46" ht="14.4" x14ac:dyDescent="0.3">
      <c r="B123" s="362"/>
      <c r="C123" s="362"/>
      <c r="D123" s="362"/>
      <c r="E123" s="362"/>
      <c r="F123" s="362"/>
      <c r="G123" s="362"/>
      <c r="H123" s="362"/>
      <c r="I123" s="362"/>
      <c r="J123" s="362"/>
      <c r="K123" s="362"/>
      <c r="L123" s="362"/>
      <c r="M123" s="362"/>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c r="AS123" s="362"/>
      <c r="AT123" s="362"/>
    </row>
    <row r="124" spans="2:46" ht="14.4" x14ac:dyDescent="0.3">
      <c r="B124" s="362"/>
      <c r="C124" s="362"/>
      <c r="D124" s="362"/>
      <c r="E124" s="362"/>
      <c r="F124" s="362"/>
      <c r="G124" s="362"/>
      <c r="H124" s="362"/>
      <c r="I124" s="362"/>
      <c r="J124" s="362"/>
      <c r="K124" s="362"/>
      <c r="L124" s="362"/>
      <c r="M124" s="362"/>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c r="AS124" s="362"/>
      <c r="AT124" s="362"/>
    </row>
    <row r="125" spans="2:46" ht="14.4" x14ac:dyDescent="0.3">
      <c r="B125" s="362"/>
      <c r="C125" s="362"/>
      <c r="D125" s="362"/>
      <c r="E125" s="362"/>
      <c r="F125" s="362"/>
      <c r="G125" s="362"/>
      <c r="H125" s="362"/>
      <c r="I125" s="362"/>
      <c r="J125" s="362"/>
      <c r="K125" s="362"/>
      <c r="L125" s="362"/>
      <c r="M125" s="362"/>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c r="AS125" s="362"/>
      <c r="AT125" s="362"/>
    </row>
    <row r="126" spans="2:46" ht="14.4" x14ac:dyDescent="0.3">
      <c r="B126" s="362"/>
      <c r="C126" s="362"/>
      <c r="D126" s="362"/>
      <c r="E126" s="362"/>
      <c r="F126" s="362"/>
      <c r="G126" s="362"/>
      <c r="H126" s="362"/>
      <c r="I126" s="362"/>
      <c r="J126" s="362"/>
      <c r="K126" s="362"/>
      <c r="L126" s="362"/>
      <c r="M126" s="362"/>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c r="AS126" s="362"/>
      <c r="AT126" s="362"/>
    </row>
    <row r="127" spans="2:46" ht="14.4" x14ac:dyDescent="0.3">
      <c r="B127" s="362"/>
      <c r="C127" s="362"/>
      <c r="D127" s="362"/>
      <c r="E127" s="362"/>
      <c r="F127" s="362"/>
      <c r="G127" s="362"/>
      <c r="H127" s="362"/>
      <c r="I127" s="362"/>
      <c r="J127" s="362"/>
      <c r="K127" s="362"/>
      <c r="L127" s="362"/>
      <c r="M127" s="362"/>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c r="AS127" s="362"/>
      <c r="AT127" s="362"/>
    </row>
    <row r="128" spans="2:46" ht="14.4" x14ac:dyDescent="0.3">
      <c r="B128" s="362"/>
      <c r="C128" s="362"/>
      <c r="D128" s="362"/>
      <c r="E128" s="362"/>
      <c r="F128" s="362"/>
      <c r="G128" s="362"/>
      <c r="H128" s="362"/>
      <c r="I128" s="362"/>
      <c r="J128" s="362"/>
      <c r="K128" s="362"/>
      <c r="L128" s="362"/>
      <c r="M128" s="362"/>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c r="AS128" s="362"/>
      <c r="AT128" s="362"/>
    </row>
    <row r="129" spans="2:46" ht="14.4" x14ac:dyDescent="0.3">
      <c r="B129" s="362"/>
      <c r="C129" s="362"/>
      <c r="D129" s="362"/>
      <c r="E129" s="362"/>
      <c r="F129" s="362"/>
      <c r="G129" s="362"/>
      <c r="H129" s="362"/>
      <c r="I129" s="362"/>
      <c r="J129" s="362"/>
      <c r="K129" s="362"/>
      <c r="L129" s="362"/>
      <c r="M129" s="362"/>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c r="AS129" s="362"/>
      <c r="AT129" s="362"/>
    </row>
    <row r="130" spans="2:46" ht="14.4" x14ac:dyDescent="0.3">
      <c r="B130" s="362"/>
      <c r="C130" s="362"/>
      <c r="D130" s="362"/>
      <c r="E130" s="362"/>
      <c r="F130" s="362"/>
      <c r="G130" s="362"/>
      <c r="H130" s="362"/>
      <c r="I130" s="362"/>
      <c r="J130" s="362"/>
      <c r="K130" s="362"/>
      <c r="L130" s="362"/>
      <c r="M130" s="362"/>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c r="AR130" s="362"/>
      <c r="AS130" s="362"/>
      <c r="AT130" s="362"/>
    </row>
    <row r="131" spans="2:46" ht="14.4" x14ac:dyDescent="0.3">
      <c r="B131" s="362"/>
      <c r="C131" s="362"/>
      <c r="D131" s="362"/>
      <c r="E131" s="362"/>
      <c r="F131" s="362"/>
      <c r="G131" s="362"/>
      <c r="H131" s="362"/>
      <c r="I131" s="362"/>
      <c r="J131" s="362"/>
      <c r="K131" s="362"/>
      <c r="L131" s="362"/>
      <c r="M131" s="362"/>
      <c r="N131" s="362"/>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c r="AR131" s="362"/>
      <c r="AS131" s="362"/>
      <c r="AT131" s="362"/>
    </row>
    <row r="132" spans="2:46" ht="14.4" x14ac:dyDescent="0.3">
      <c r="B132" s="362"/>
      <c r="C132" s="362"/>
      <c r="D132" s="362"/>
      <c r="E132" s="362"/>
      <c r="F132" s="362"/>
      <c r="G132" s="362"/>
      <c r="H132" s="362"/>
      <c r="I132" s="362"/>
      <c r="J132" s="362"/>
      <c r="K132" s="362"/>
      <c r="L132" s="362"/>
      <c r="M132" s="362"/>
      <c r="N132" s="362"/>
      <c r="O132" s="362"/>
      <c r="P132" s="362"/>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row>
    <row r="133" spans="2:46" ht="14.4" x14ac:dyDescent="0.3">
      <c r="B133" s="362"/>
      <c r="C133" s="362"/>
      <c r="D133" s="362"/>
      <c r="E133" s="362"/>
      <c r="F133" s="362"/>
      <c r="G133" s="362"/>
      <c r="H133" s="362"/>
      <c r="I133" s="362"/>
      <c r="J133" s="362"/>
      <c r="K133" s="362"/>
      <c r="L133" s="362"/>
      <c r="M133" s="362"/>
      <c r="N133" s="362"/>
      <c r="O133" s="362"/>
      <c r="P133" s="362"/>
      <c r="Q133" s="362"/>
      <c r="R133" s="362"/>
      <c r="S133" s="362"/>
      <c r="T133" s="362"/>
      <c r="U133" s="362"/>
      <c r="V133" s="362"/>
      <c r="W133" s="362"/>
      <c r="X133" s="362"/>
      <c r="Y133" s="362"/>
      <c r="Z133" s="362"/>
      <c r="AA133" s="362"/>
      <c r="AB133" s="362"/>
      <c r="AC133" s="362"/>
      <c r="AD133" s="362"/>
      <c r="AE133" s="362"/>
      <c r="AF133" s="362"/>
      <c r="AG133" s="362"/>
      <c r="AH133" s="362"/>
      <c r="AI133" s="362"/>
      <c r="AJ133" s="362"/>
      <c r="AK133" s="362"/>
      <c r="AL133" s="362"/>
      <c r="AM133" s="362"/>
      <c r="AN133" s="362"/>
      <c r="AO133" s="362"/>
      <c r="AP133" s="362"/>
      <c r="AQ133" s="362"/>
      <c r="AR133" s="362"/>
      <c r="AS133" s="362"/>
      <c r="AT133" s="362"/>
    </row>
    <row r="134" spans="2:46" ht="14.4" x14ac:dyDescent="0.3">
      <c r="B134" s="362"/>
      <c r="C134" s="362"/>
      <c r="D134" s="362"/>
      <c r="E134" s="362"/>
      <c r="F134" s="362"/>
      <c r="G134" s="362"/>
      <c r="H134" s="362"/>
      <c r="I134" s="362"/>
      <c r="J134" s="362"/>
      <c r="K134" s="362"/>
      <c r="L134" s="362"/>
      <c r="M134" s="362"/>
      <c r="N134" s="362"/>
      <c r="O134" s="362"/>
      <c r="P134" s="362"/>
      <c r="Q134" s="362"/>
      <c r="R134" s="362"/>
      <c r="S134" s="362"/>
      <c r="T134" s="362"/>
      <c r="U134" s="362"/>
      <c r="V134" s="362"/>
      <c r="W134" s="362"/>
      <c r="X134" s="362"/>
      <c r="Y134" s="362"/>
      <c r="Z134" s="362"/>
      <c r="AA134" s="362"/>
      <c r="AB134" s="362"/>
      <c r="AC134" s="362"/>
      <c r="AD134" s="362"/>
      <c r="AE134" s="362"/>
      <c r="AF134" s="362"/>
      <c r="AG134" s="362"/>
      <c r="AH134" s="362"/>
      <c r="AI134" s="362"/>
      <c r="AJ134" s="362"/>
      <c r="AK134" s="362"/>
      <c r="AL134" s="362"/>
      <c r="AM134" s="362"/>
      <c r="AN134" s="362"/>
      <c r="AO134" s="362"/>
      <c r="AP134" s="362"/>
      <c r="AQ134" s="362"/>
      <c r="AR134" s="362"/>
      <c r="AS134" s="362"/>
      <c r="AT134" s="362"/>
    </row>
    <row r="135" spans="2:46" ht="14.4" x14ac:dyDescent="0.3">
      <c r="B135" s="362"/>
      <c r="C135" s="362"/>
      <c r="D135" s="362"/>
      <c r="E135" s="362"/>
      <c r="F135" s="362"/>
      <c r="G135" s="362"/>
      <c r="H135" s="362"/>
      <c r="I135" s="362"/>
      <c r="J135" s="362"/>
      <c r="K135" s="362"/>
      <c r="L135" s="362"/>
      <c r="M135" s="362"/>
      <c r="N135" s="362"/>
      <c r="O135" s="362"/>
      <c r="P135" s="362"/>
      <c r="Q135" s="362"/>
      <c r="R135" s="362"/>
      <c r="S135" s="362"/>
      <c r="T135" s="362"/>
      <c r="U135" s="362"/>
      <c r="V135" s="362"/>
      <c r="W135" s="362"/>
      <c r="X135" s="362"/>
      <c r="Y135" s="362"/>
      <c r="Z135" s="362"/>
      <c r="AA135" s="362"/>
      <c r="AB135" s="362"/>
      <c r="AC135" s="362"/>
      <c r="AD135" s="362"/>
      <c r="AE135" s="362"/>
      <c r="AF135" s="362"/>
      <c r="AG135" s="362"/>
      <c r="AH135" s="362"/>
      <c r="AI135" s="362"/>
      <c r="AJ135" s="362"/>
      <c r="AK135" s="362"/>
      <c r="AL135" s="362"/>
      <c r="AM135" s="362"/>
      <c r="AN135" s="362"/>
      <c r="AO135" s="362"/>
      <c r="AP135" s="362"/>
      <c r="AQ135" s="362"/>
      <c r="AR135" s="362"/>
      <c r="AS135" s="362"/>
      <c r="AT135" s="362"/>
    </row>
    <row r="136" spans="2:46" ht="14.4" x14ac:dyDescent="0.3">
      <c r="B136" s="362"/>
      <c r="C136" s="362"/>
      <c r="D136" s="362"/>
      <c r="E136" s="362"/>
      <c r="F136" s="362"/>
      <c r="G136" s="362"/>
      <c r="H136" s="362"/>
      <c r="I136" s="362"/>
      <c r="J136" s="362"/>
      <c r="K136" s="362"/>
      <c r="L136" s="362"/>
      <c r="M136" s="362"/>
      <c r="N136" s="362"/>
      <c r="O136" s="362"/>
      <c r="P136" s="362"/>
      <c r="Q136" s="362"/>
      <c r="R136" s="362"/>
      <c r="S136" s="362"/>
      <c r="T136" s="362"/>
      <c r="U136" s="362"/>
      <c r="V136" s="362"/>
      <c r="W136" s="362"/>
      <c r="X136" s="362"/>
      <c r="Y136" s="362"/>
      <c r="Z136" s="362"/>
      <c r="AA136" s="362"/>
      <c r="AB136" s="362"/>
      <c r="AC136" s="362"/>
      <c r="AD136" s="362"/>
      <c r="AE136" s="362"/>
      <c r="AF136" s="362"/>
      <c r="AG136" s="362"/>
      <c r="AH136" s="362"/>
      <c r="AI136" s="362"/>
      <c r="AJ136" s="362"/>
      <c r="AK136" s="362"/>
      <c r="AL136" s="362"/>
      <c r="AM136" s="362"/>
      <c r="AN136" s="362"/>
      <c r="AO136" s="362"/>
      <c r="AP136" s="362"/>
      <c r="AQ136" s="362"/>
      <c r="AR136" s="362"/>
      <c r="AS136" s="362"/>
      <c r="AT136" s="362"/>
    </row>
    <row r="137" spans="2:46" ht="14.4" x14ac:dyDescent="0.3">
      <c r="B137" s="362"/>
      <c r="C137" s="362"/>
      <c r="D137" s="362"/>
      <c r="E137" s="362"/>
      <c r="F137" s="362"/>
      <c r="G137" s="362"/>
      <c r="H137" s="362"/>
      <c r="I137" s="362"/>
      <c r="J137" s="362"/>
      <c r="K137" s="362"/>
      <c r="L137" s="362"/>
      <c r="M137" s="362"/>
      <c r="N137" s="362"/>
      <c r="O137" s="362"/>
      <c r="P137" s="362"/>
      <c r="Q137" s="362"/>
      <c r="R137" s="362"/>
      <c r="S137" s="362"/>
      <c r="T137" s="362"/>
      <c r="U137" s="362"/>
      <c r="V137" s="362"/>
      <c r="W137" s="362"/>
      <c r="X137" s="362"/>
      <c r="Y137" s="362"/>
      <c r="Z137" s="362"/>
      <c r="AA137" s="362"/>
      <c r="AB137" s="362"/>
      <c r="AC137" s="362"/>
      <c r="AD137" s="362"/>
      <c r="AE137" s="362"/>
      <c r="AF137" s="362"/>
      <c r="AG137" s="362"/>
      <c r="AH137" s="362"/>
      <c r="AI137" s="362"/>
      <c r="AJ137" s="362"/>
      <c r="AK137" s="362"/>
      <c r="AL137" s="362"/>
      <c r="AM137" s="362"/>
      <c r="AN137" s="362"/>
      <c r="AO137" s="362"/>
      <c r="AP137" s="362"/>
      <c r="AQ137" s="362"/>
      <c r="AR137" s="362"/>
      <c r="AS137" s="362"/>
      <c r="AT137" s="362"/>
    </row>
    <row r="138" spans="2:46" ht="14.4" x14ac:dyDescent="0.3">
      <c r="B138" s="362"/>
      <c r="C138" s="362"/>
      <c r="D138" s="362"/>
      <c r="E138" s="362"/>
      <c r="F138" s="362"/>
      <c r="G138" s="362"/>
      <c r="H138" s="362"/>
      <c r="I138" s="362"/>
      <c r="J138" s="362"/>
      <c r="K138" s="362"/>
      <c r="L138" s="362"/>
      <c r="M138" s="362"/>
      <c r="N138" s="362"/>
      <c r="O138" s="362"/>
      <c r="P138" s="362"/>
      <c r="Q138" s="362"/>
      <c r="R138" s="362"/>
      <c r="S138" s="362"/>
      <c r="T138" s="362"/>
      <c r="U138" s="362"/>
      <c r="V138" s="362"/>
      <c r="W138" s="362"/>
      <c r="X138" s="362"/>
      <c r="Y138" s="362"/>
      <c r="Z138" s="362"/>
      <c r="AA138" s="362"/>
      <c r="AB138" s="362"/>
      <c r="AC138" s="362"/>
      <c r="AD138" s="362"/>
      <c r="AE138" s="362"/>
      <c r="AF138" s="362"/>
      <c r="AG138" s="362"/>
      <c r="AH138" s="362"/>
      <c r="AI138" s="362"/>
      <c r="AJ138" s="362"/>
      <c r="AK138" s="362"/>
      <c r="AL138" s="362"/>
      <c r="AM138" s="362"/>
      <c r="AN138" s="362"/>
      <c r="AO138" s="362"/>
      <c r="AP138" s="362"/>
      <c r="AQ138" s="362"/>
      <c r="AR138" s="362"/>
      <c r="AS138" s="362"/>
      <c r="AT138" s="362"/>
    </row>
    <row r="139" spans="2:46" ht="14.4" x14ac:dyDescent="0.3">
      <c r="B139" s="362"/>
      <c r="C139" s="362"/>
      <c r="D139" s="362"/>
      <c r="E139" s="362"/>
      <c r="F139" s="362"/>
      <c r="G139" s="362"/>
      <c r="H139" s="362"/>
      <c r="I139" s="362"/>
      <c r="J139" s="362"/>
      <c r="K139" s="362"/>
      <c r="L139" s="362"/>
      <c r="M139" s="362"/>
      <c r="N139" s="362"/>
      <c r="O139" s="362"/>
      <c r="P139" s="362"/>
      <c r="Q139" s="362"/>
      <c r="R139" s="362"/>
      <c r="S139" s="362"/>
      <c r="T139" s="362"/>
      <c r="U139" s="362"/>
      <c r="V139" s="362"/>
      <c r="W139" s="362"/>
      <c r="X139" s="362"/>
      <c r="Y139" s="362"/>
      <c r="Z139" s="362"/>
      <c r="AA139" s="362"/>
      <c r="AB139" s="362"/>
      <c r="AC139" s="362"/>
      <c r="AD139" s="362"/>
      <c r="AE139" s="362"/>
      <c r="AF139" s="362"/>
      <c r="AG139" s="362"/>
      <c r="AH139" s="362"/>
      <c r="AI139" s="362"/>
      <c r="AJ139" s="362"/>
      <c r="AK139" s="362"/>
      <c r="AL139" s="362"/>
      <c r="AM139" s="362"/>
      <c r="AN139" s="362"/>
      <c r="AO139" s="362"/>
      <c r="AP139" s="362"/>
      <c r="AQ139" s="362"/>
      <c r="AR139" s="362"/>
      <c r="AS139" s="362"/>
      <c r="AT139" s="362"/>
    </row>
    <row r="140" spans="2:46" ht="14.4" x14ac:dyDescent="0.3">
      <c r="B140" s="362"/>
      <c r="C140" s="362"/>
      <c r="D140" s="362"/>
      <c r="E140" s="362"/>
      <c r="F140" s="362"/>
      <c r="G140" s="362"/>
      <c r="H140" s="362"/>
      <c r="I140" s="362"/>
      <c r="J140" s="362"/>
      <c r="K140" s="362"/>
      <c r="L140" s="362"/>
      <c r="M140" s="362"/>
      <c r="N140" s="362"/>
      <c r="O140" s="362"/>
      <c r="P140" s="362"/>
      <c r="Q140" s="362"/>
      <c r="R140" s="362"/>
      <c r="S140" s="362"/>
      <c r="T140" s="362"/>
      <c r="U140" s="362"/>
      <c r="V140" s="362"/>
      <c r="W140" s="362"/>
      <c r="X140" s="362"/>
      <c r="Y140" s="362"/>
      <c r="Z140" s="362"/>
      <c r="AA140" s="362"/>
      <c r="AB140" s="362"/>
      <c r="AC140" s="362"/>
      <c r="AD140" s="362"/>
      <c r="AE140" s="362"/>
      <c r="AF140" s="362"/>
      <c r="AG140" s="362"/>
      <c r="AH140" s="362"/>
      <c r="AI140" s="362"/>
      <c r="AJ140" s="362"/>
      <c r="AK140" s="362"/>
      <c r="AL140" s="362"/>
      <c r="AM140" s="362"/>
      <c r="AN140" s="362"/>
      <c r="AO140" s="362"/>
      <c r="AP140" s="362"/>
      <c r="AQ140" s="362"/>
      <c r="AR140" s="362"/>
      <c r="AS140" s="362"/>
      <c r="AT140" s="362"/>
    </row>
    <row r="141" spans="2:46" ht="14.4" x14ac:dyDescent="0.3">
      <c r="B141" s="362"/>
      <c r="C141" s="362"/>
      <c r="D141" s="362"/>
      <c r="E141" s="362"/>
      <c r="F141" s="362"/>
      <c r="G141" s="362"/>
      <c r="H141" s="362"/>
      <c r="I141" s="362"/>
      <c r="J141" s="362"/>
      <c r="K141" s="362"/>
      <c r="L141" s="362"/>
      <c r="M141" s="362"/>
      <c r="N141" s="362"/>
      <c r="O141" s="362"/>
      <c r="P141" s="362"/>
      <c r="Q141" s="362"/>
      <c r="R141" s="362"/>
      <c r="S141" s="362"/>
      <c r="T141" s="362"/>
      <c r="U141" s="362"/>
      <c r="V141" s="362"/>
      <c r="W141" s="362"/>
      <c r="X141" s="362"/>
      <c r="Y141" s="362"/>
      <c r="Z141" s="362"/>
      <c r="AA141" s="362"/>
      <c r="AB141" s="362"/>
      <c r="AC141" s="362"/>
      <c r="AD141" s="362"/>
      <c r="AE141" s="362"/>
      <c r="AF141" s="362"/>
      <c r="AG141" s="362"/>
      <c r="AH141" s="362"/>
      <c r="AI141" s="362"/>
      <c r="AJ141" s="362"/>
      <c r="AK141" s="362"/>
      <c r="AL141" s="362"/>
      <c r="AM141" s="362"/>
      <c r="AN141" s="362"/>
      <c r="AO141" s="362"/>
      <c r="AP141" s="362"/>
      <c r="AQ141" s="362"/>
      <c r="AR141" s="362"/>
      <c r="AS141" s="362"/>
      <c r="AT141" s="362"/>
    </row>
    <row r="142" spans="2:46" ht="14.4" x14ac:dyDescent="0.3">
      <c r="B142" s="362"/>
      <c r="C142" s="362"/>
      <c r="D142" s="362"/>
      <c r="E142" s="362"/>
      <c r="F142" s="362"/>
      <c r="G142" s="362"/>
      <c r="H142" s="362"/>
      <c r="I142" s="362"/>
      <c r="J142" s="362"/>
      <c r="K142" s="362"/>
      <c r="L142" s="362"/>
      <c r="M142" s="362"/>
      <c r="N142" s="362"/>
      <c r="O142" s="362"/>
      <c r="P142" s="362"/>
      <c r="Q142" s="362"/>
      <c r="R142" s="362"/>
      <c r="S142" s="362"/>
      <c r="T142" s="362"/>
      <c r="U142" s="362"/>
      <c r="V142" s="362"/>
      <c r="W142" s="362"/>
      <c r="X142" s="362"/>
      <c r="Y142" s="362"/>
      <c r="Z142" s="362"/>
      <c r="AA142" s="362"/>
      <c r="AB142" s="362"/>
      <c r="AC142" s="362"/>
      <c r="AD142" s="362"/>
      <c r="AE142" s="362"/>
      <c r="AF142" s="362"/>
      <c r="AG142" s="362"/>
      <c r="AH142" s="362"/>
      <c r="AI142" s="362"/>
      <c r="AJ142" s="362"/>
      <c r="AK142" s="362"/>
      <c r="AL142" s="362"/>
      <c r="AM142" s="362"/>
      <c r="AN142" s="362"/>
      <c r="AO142" s="362"/>
      <c r="AP142" s="362"/>
      <c r="AQ142" s="362"/>
      <c r="AR142" s="362"/>
      <c r="AS142" s="362"/>
      <c r="AT142" s="362"/>
    </row>
    <row r="143" spans="2:46" ht="14.4" x14ac:dyDescent="0.3">
      <c r="B143" s="362"/>
      <c r="C143" s="362"/>
      <c r="D143" s="362"/>
      <c r="E143" s="362"/>
      <c r="F143" s="362"/>
      <c r="G143" s="362"/>
      <c r="H143" s="362"/>
      <c r="I143" s="362"/>
      <c r="J143" s="362"/>
      <c r="K143" s="362"/>
      <c r="L143" s="362"/>
      <c r="M143" s="362"/>
      <c r="N143" s="362"/>
      <c r="O143" s="362"/>
      <c r="P143" s="362"/>
      <c r="Q143" s="362"/>
      <c r="R143" s="362"/>
      <c r="S143" s="362"/>
      <c r="T143" s="362"/>
      <c r="U143" s="362"/>
      <c r="V143" s="362"/>
      <c r="W143" s="362"/>
      <c r="X143" s="362"/>
      <c r="Y143" s="362"/>
      <c r="Z143" s="362"/>
      <c r="AA143" s="362"/>
      <c r="AB143" s="362"/>
      <c r="AC143" s="362"/>
      <c r="AD143" s="362"/>
      <c r="AE143" s="362"/>
      <c r="AF143" s="362"/>
      <c r="AG143" s="362"/>
      <c r="AH143" s="362"/>
      <c r="AI143" s="362"/>
      <c r="AJ143" s="362"/>
      <c r="AK143" s="362"/>
      <c r="AL143" s="362"/>
      <c r="AM143" s="362"/>
      <c r="AN143" s="362"/>
      <c r="AO143" s="362"/>
      <c r="AP143" s="362"/>
      <c r="AQ143" s="362"/>
      <c r="AR143" s="362"/>
      <c r="AS143" s="362"/>
      <c r="AT143" s="362"/>
    </row>
    <row r="144" spans="2:46" ht="14.4" x14ac:dyDescent="0.3">
      <c r="B144" s="362"/>
      <c r="C144" s="362"/>
      <c r="D144" s="362"/>
      <c r="E144" s="362"/>
      <c r="F144" s="362"/>
      <c r="G144" s="362"/>
      <c r="H144" s="362"/>
      <c r="I144" s="362"/>
      <c r="J144" s="362"/>
      <c r="K144" s="362"/>
      <c r="L144" s="362"/>
      <c r="M144" s="362"/>
      <c r="N144" s="362"/>
      <c r="O144" s="362"/>
      <c r="P144" s="362"/>
      <c r="Q144" s="362"/>
      <c r="R144" s="362"/>
      <c r="S144" s="362"/>
      <c r="T144" s="362"/>
      <c r="U144" s="362"/>
      <c r="V144" s="362"/>
      <c r="W144" s="362"/>
      <c r="X144" s="362"/>
      <c r="Y144" s="362"/>
      <c r="Z144" s="362"/>
      <c r="AA144" s="362"/>
      <c r="AB144" s="362"/>
      <c r="AC144" s="362"/>
      <c r="AD144" s="362"/>
      <c r="AE144" s="362"/>
      <c r="AF144" s="362"/>
      <c r="AG144" s="362"/>
      <c r="AH144" s="362"/>
      <c r="AI144" s="362"/>
      <c r="AJ144" s="362"/>
      <c r="AK144" s="362"/>
      <c r="AL144" s="362"/>
      <c r="AM144" s="362"/>
      <c r="AN144" s="362"/>
      <c r="AO144" s="362"/>
      <c r="AP144" s="362"/>
      <c r="AQ144" s="362"/>
      <c r="AR144" s="362"/>
      <c r="AS144" s="362"/>
      <c r="AT144" s="362"/>
    </row>
    <row r="145" spans="2:46" ht="14.4" x14ac:dyDescent="0.3">
      <c r="B145" s="362"/>
      <c r="C145" s="362"/>
      <c r="D145" s="362"/>
      <c r="E145" s="362"/>
      <c r="F145" s="362"/>
      <c r="G145" s="362"/>
      <c r="H145" s="362"/>
      <c r="I145" s="362"/>
      <c r="J145" s="362"/>
      <c r="K145" s="362"/>
      <c r="L145" s="362"/>
      <c r="M145" s="362"/>
      <c r="N145" s="362"/>
      <c r="O145" s="362"/>
      <c r="P145" s="362"/>
      <c r="Q145" s="362"/>
      <c r="R145" s="362"/>
      <c r="S145" s="362"/>
      <c r="T145" s="362"/>
      <c r="U145" s="362"/>
      <c r="V145" s="362"/>
      <c r="W145" s="362"/>
      <c r="X145" s="362"/>
      <c r="Y145" s="362"/>
      <c r="Z145" s="362"/>
      <c r="AA145" s="362"/>
      <c r="AB145" s="362"/>
      <c r="AC145" s="362"/>
      <c r="AD145" s="362"/>
      <c r="AE145" s="362"/>
      <c r="AF145" s="362"/>
      <c r="AG145" s="362"/>
      <c r="AH145" s="362"/>
      <c r="AI145" s="362"/>
      <c r="AJ145" s="362"/>
      <c r="AK145" s="362"/>
      <c r="AL145" s="362"/>
      <c r="AM145" s="362"/>
      <c r="AN145" s="362"/>
      <c r="AO145" s="362"/>
      <c r="AP145" s="362"/>
      <c r="AQ145" s="362"/>
      <c r="AR145" s="362"/>
      <c r="AS145" s="362"/>
      <c r="AT145" s="362"/>
    </row>
    <row r="146" spans="2:46" ht="14.4" x14ac:dyDescent="0.3">
      <c r="B146" s="362"/>
      <c r="C146" s="362"/>
      <c r="D146" s="362"/>
      <c r="E146" s="362"/>
      <c r="F146" s="362"/>
      <c r="G146" s="362"/>
      <c r="H146" s="362"/>
      <c r="I146" s="362"/>
      <c r="J146" s="362"/>
      <c r="K146" s="362"/>
      <c r="L146" s="362"/>
      <c r="M146" s="362"/>
      <c r="N146" s="362"/>
      <c r="O146" s="362"/>
      <c r="P146" s="362"/>
      <c r="Q146" s="362"/>
      <c r="R146" s="362"/>
      <c r="S146" s="362"/>
      <c r="T146" s="362"/>
      <c r="U146" s="362"/>
      <c r="V146" s="362"/>
      <c r="W146" s="362"/>
      <c r="X146" s="362"/>
      <c r="Y146" s="362"/>
      <c r="Z146" s="362"/>
      <c r="AA146" s="362"/>
      <c r="AB146" s="362"/>
      <c r="AC146" s="362"/>
      <c r="AD146" s="362"/>
      <c r="AE146" s="362"/>
      <c r="AF146" s="362"/>
      <c r="AG146" s="362"/>
      <c r="AH146" s="362"/>
      <c r="AI146" s="362"/>
      <c r="AJ146" s="362"/>
      <c r="AK146" s="362"/>
      <c r="AL146" s="362"/>
      <c r="AM146" s="362"/>
      <c r="AN146" s="362"/>
      <c r="AO146" s="362"/>
      <c r="AP146" s="362"/>
      <c r="AQ146" s="362"/>
      <c r="AR146" s="362"/>
      <c r="AS146" s="362"/>
      <c r="AT146" s="362"/>
    </row>
    <row r="147" spans="2:46" ht="14.4" x14ac:dyDescent="0.3">
      <c r="B147" s="362"/>
      <c r="C147" s="362"/>
      <c r="D147" s="362"/>
      <c r="E147" s="362"/>
      <c r="F147" s="362"/>
      <c r="G147" s="362"/>
      <c r="H147" s="362"/>
      <c r="I147" s="362"/>
      <c r="J147" s="362"/>
      <c r="K147" s="362"/>
      <c r="L147" s="362"/>
      <c r="M147" s="362"/>
      <c r="N147" s="362"/>
      <c r="O147" s="362"/>
      <c r="P147" s="362"/>
      <c r="Q147" s="362"/>
      <c r="R147" s="362"/>
      <c r="S147" s="362"/>
      <c r="T147" s="362"/>
      <c r="U147" s="362"/>
      <c r="V147" s="362"/>
      <c r="W147" s="362"/>
      <c r="X147" s="362"/>
      <c r="Y147" s="362"/>
      <c r="Z147" s="362"/>
      <c r="AA147" s="362"/>
      <c r="AB147" s="362"/>
      <c r="AC147" s="362"/>
      <c r="AD147" s="362"/>
      <c r="AE147" s="362"/>
      <c r="AF147" s="362"/>
      <c r="AG147" s="362"/>
      <c r="AH147" s="362"/>
      <c r="AI147" s="362"/>
      <c r="AJ147" s="362"/>
      <c r="AK147" s="362"/>
      <c r="AL147" s="362"/>
      <c r="AM147" s="362"/>
      <c r="AN147" s="362"/>
      <c r="AO147" s="362"/>
      <c r="AP147" s="362"/>
      <c r="AQ147" s="362"/>
      <c r="AR147" s="362"/>
      <c r="AS147" s="362"/>
      <c r="AT147" s="362"/>
    </row>
    <row r="148" spans="2:46" ht="14.4" x14ac:dyDescent="0.3">
      <c r="B148" s="362"/>
      <c r="C148" s="362"/>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2"/>
      <c r="AL148" s="362"/>
      <c r="AM148" s="362"/>
      <c r="AN148" s="362"/>
      <c r="AO148" s="362"/>
      <c r="AP148" s="362"/>
      <c r="AQ148" s="362"/>
      <c r="AR148" s="362"/>
      <c r="AS148" s="362"/>
      <c r="AT148" s="362"/>
    </row>
    <row r="149" spans="2:46" ht="14.4" x14ac:dyDescent="0.3">
      <c r="B149" s="362"/>
      <c r="C149" s="362"/>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c r="AI149" s="362"/>
      <c r="AJ149" s="362"/>
      <c r="AK149" s="362"/>
      <c r="AL149" s="362"/>
      <c r="AM149" s="362"/>
      <c r="AN149" s="362"/>
      <c r="AO149" s="362"/>
      <c r="AP149" s="362"/>
      <c r="AQ149" s="362"/>
      <c r="AR149" s="362"/>
      <c r="AS149" s="362"/>
      <c r="AT149" s="362"/>
    </row>
    <row r="150" spans="2:46" ht="14.4" x14ac:dyDescent="0.3">
      <c r="B150" s="362"/>
      <c r="C150" s="362"/>
      <c r="D150" s="362"/>
      <c r="E150" s="362"/>
      <c r="F150" s="362"/>
      <c r="G150" s="362"/>
      <c r="H150" s="362"/>
      <c r="I150" s="362"/>
      <c r="J150" s="362"/>
      <c r="K150" s="362"/>
      <c r="L150" s="362"/>
      <c r="M150" s="362"/>
      <c r="N150" s="362"/>
      <c r="O150" s="362"/>
      <c r="P150" s="362"/>
      <c r="Q150" s="362"/>
      <c r="R150" s="362"/>
      <c r="S150" s="362"/>
      <c r="T150" s="362"/>
      <c r="U150" s="362"/>
      <c r="V150" s="362"/>
      <c r="W150" s="362"/>
      <c r="X150" s="362"/>
      <c r="Y150" s="362"/>
      <c r="Z150" s="362"/>
      <c r="AA150" s="362"/>
      <c r="AB150" s="362"/>
      <c r="AC150" s="362"/>
      <c r="AD150" s="362"/>
      <c r="AE150" s="362"/>
      <c r="AF150" s="362"/>
      <c r="AG150" s="362"/>
      <c r="AH150" s="362"/>
      <c r="AI150" s="362"/>
      <c r="AJ150" s="362"/>
      <c r="AK150" s="362"/>
      <c r="AL150" s="362"/>
      <c r="AM150" s="362"/>
      <c r="AN150" s="362"/>
      <c r="AO150" s="362"/>
      <c r="AP150" s="362"/>
      <c r="AQ150" s="362"/>
      <c r="AR150" s="362"/>
      <c r="AS150" s="362"/>
      <c r="AT150" s="362"/>
    </row>
    <row r="151" spans="2:46" ht="14.4" x14ac:dyDescent="0.3">
      <c r="B151" s="362"/>
      <c r="C151" s="362"/>
      <c r="D151" s="362"/>
      <c r="E151" s="362"/>
      <c r="F151" s="362"/>
      <c r="G151" s="362"/>
      <c r="H151" s="362"/>
      <c r="I151" s="362"/>
      <c r="J151" s="362"/>
      <c r="K151" s="362"/>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2"/>
      <c r="AL151" s="362"/>
      <c r="AM151" s="362"/>
      <c r="AN151" s="362"/>
      <c r="AO151" s="362"/>
      <c r="AP151" s="362"/>
      <c r="AQ151" s="362"/>
      <c r="AR151" s="362"/>
      <c r="AS151" s="362"/>
      <c r="AT151" s="362"/>
    </row>
    <row r="152" spans="2:46" ht="14.4" x14ac:dyDescent="0.3">
      <c r="B152" s="362"/>
      <c r="C152" s="362"/>
      <c r="D152" s="362"/>
      <c r="E152" s="362"/>
      <c r="F152" s="362"/>
      <c r="G152" s="362"/>
      <c r="H152" s="362"/>
      <c r="I152" s="362"/>
      <c r="J152" s="362"/>
      <c r="K152" s="362"/>
      <c r="L152" s="362"/>
      <c r="M152" s="362"/>
      <c r="N152" s="362"/>
      <c r="O152" s="362"/>
      <c r="P152" s="362"/>
      <c r="Q152" s="362"/>
      <c r="R152" s="362"/>
      <c r="S152" s="362"/>
      <c r="T152" s="362"/>
      <c r="U152" s="362"/>
      <c r="V152" s="362"/>
      <c r="W152" s="362"/>
      <c r="X152" s="362"/>
      <c r="Y152" s="362"/>
      <c r="Z152" s="362"/>
      <c r="AA152" s="362"/>
      <c r="AB152" s="362"/>
      <c r="AC152" s="362"/>
      <c r="AD152" s="362"/>
      <c r="AE152" s="362"/>
      <c r="AF152" s="362"/>
      <c r="AG152" s="362"/>
      <c r="AH152" s="362"/>
      <c r="AI152" s="362"/>
      <c r="AJ152" s="362"/>
      <c r="AK152" s="362"/>
      <c r="AL152" s="362"/>
      <c r="AM152" s="362"/>
      <c r="AN152" s="362"/>
      <c r="AO152" s="362"/>
      <c r="AP152" s="362"/>
      <c r="AQ152" s="362"/>
      <c r="AR152" s="362"/>
      <c r="AS152" s="362"/>
      <c r="AT152" s="362"/>
    </row>
    <row r="153" spans="2:46" ht="14.4" x14ac:dyDescent="0.3">
      <c r="B153" s="362"/>
      <c r="C153" s="362"/>
      <c r="D153" s="362"/>
      <c r="E153" s="362"/>
      <c r="F153" s="362"/>
      <c r="G153" s="362"/>
      <c r="H153" s="362"/>
      <c r="I153" s="362"/>
      <c r="J153" s="362"/>
      <c r="K153" s="362"/>
      <c r="L153" s="362"/>
      <c r="M153" s="362"/>
      <c r="N153" s="362"/>
      <c r="O153" s="362"/>
      <c r="P153" s="362"/>
      <c r="Q153" s="362"/>
      <c r="R153" s="362"/>
      <c r="S153" s="362"/>
      <c r="T153" s="362"/>
      <c r="U153" s="362"/>
      <c r="V153" s="362"/>
      <c r="W153" s="362"/>
      <c r="X153" s="362"/>
      <c r="Y153" s="362"/>
      <c r="Z153" s="362"/>
      <c r="AA153" s="362"/>
      <c r="AB153" s="362"/>
      <c r="AC153" s="362"/>
      <c r="AD153" s="362"/>
      <c r="AE153" s="362"/>
      <c r="AF153" s="362"/>
      <c r="AG153" s="362"/>
      <c r="AH153" s="362"/>
      <c r="AI153" s="362"/>
      <c r="AJ153" s="362"/>
      <c r="AK153" s="362"/>
      <c r="AL153" s="362"/>
      <c r="AM153" s="362"/>
      <c r="AN153" s="362"/>
      <c r="AO153" s="362"/>
      <c r="AP153" s="362"/>
      <c r="AQ153" s="362"/>
      <c r="AR153" s="362"/>
      <c r="AS153" s="362"/>
      <c r="AT153" s="362"/>
    </row>
    <row r="154" spans="2:46" ht="14.4" x14ac:dyDescent="0.3">
      <c r="B154" s="362"/>
      <c r="C154" s="362"/>
      <c r="D154" s="362"/>
      <c r="E154" s="362"/>
      <c r="F154" s="362"/>
      <c r="G154" s="362"/>
      <c r="H154" s="362"/>
      <c r="I154" s="362"/>
      <c r="J154" s="362"/>
      <c r="K154" s="362"/>
      <c r="L154" s="362"/>
      <c r="M154" s="362"/>
      <c r="N154" s="362"/>
      <c r="O154" s="362"/>
      <c r="P154" s="362"/>
      <c r="Q154" s="362"/>
      <c r="R154" s="362"/>
      <c r="S154" s="362"/>
      <c r="T154" s="362"/>
      <c r="U154" s="362"/>
      <c r="V154" s="362"/>
      <c r="W154" s="362"/>
      <c r="X154" s="362"/>
      <c r="Y154" s="362"/>
      <c r="Z154" s="362"/>
      <c r="AA154" s="362"/>
      <c r="AB154" s="362"/>
      <c r="AC154" s="362"/>
      <c r="AD154" s="362"/>
      <c r="AE154" s="362"/>
      <c r="AF154" s="362"/>
      <c r="AG154" s="362"/>
      <c r="AH154" s="362"/>
      <c r="AI154" s="362"/>
      <c r="AJ154" s="362"/>
      <c r="AK154" s="362"/>
      <c r="AL154" s="362"/>
      <c r="AM154" s="362"/>
      <c r="AN154" s="362"/>
      <c r="AO154" s="362"/>
      <c r="AP154" s="362"/>
      <c r="AQ154" s="362"/>
      <c r="AR154" s="362"/>
      <c r="AS154" s="362"/>
      <c r="AT154" s="362"/>
    </row>
    <row r="155" spans="2:46" ht="14.4" x14ac:dyDescent="0.3">
      <c r="B155" s="362"/>
      <c r="C155" s="362"/>
      <c r="D155" s="362"/>
      <c r="E155" s="362"/>
      <c r="F155" s="362"/>
      <c r="G155" s="362"/>
      <c r="H155" s="362"/>
      <c r="I155" s="362"/>
      <c r="J155" s="362"/>
      <c r="K155" s="362"/>
      <c r="L155" s="362"/>
      <c r="M155" s="362"/>
      <c r="N155" s="362"/>
      <c r="O155" s="362"/>
      <c r="P155" s="362"/>
      <c r="Q155" s="362"/>
      <c r="R155" s="362"/>
      <c r="S155" s="362"/>
      <c r="T155" s="362"/>
      <c r="U155" s="362"/>
      <c r="V155" s="362"/>
      <c r="W155" s="362"/>
      <c r="X155" s="362"/>
      <c r="Y155" s="362"/>
      <c r="Z155" s="362"/>
      <c r="AA155" s="362"/>
      <c r="AB155" s="362"/>
      <c r="AC155" s="362"/>
      <c r="AD155" s="362"/>
      <c r="AE155" s="362"/>
      <c r="AF155" s="362"/>
      <c r="AG155" s="362"/>
      <c r="AH155" s="362"/>
      <c r="AI155" s="362"/>
      <c r="AJ155" s="362"/>
      <c r="AK155" s="362"/>
      <c r="AL155" s="362"/>
      <c r="AM155" s="362"/>
      <c r="AN155" s="362"/>
      <c r="AO155" s="362"/>
      <c r="AP155" s="362"/>
      <c r="AQ155" s="362"/>
      <c r="AR155" s="362"/>
      <c r="AS155" s="362"/>
      <c r="AT155" s="362"/>
    </row>
    <row r="156" spans="2:46" ht="14.4" x14ac:dyDescent="0.3">
      <c r="B156" s="362"/>
      <c r="C156" s="362"/>
      <c r="D156" s="362"/>
      <c r="E156" s="362"/>
      <c r="F156" s="362"/>
      <c r="G156" s="362"/>
      <c r="H156" s="362"/>
      <c r="I156" s="362"/>
      <c r="J156" s="362"/>
      <c r="K156" s="362"/>
      <c r="L156" s="362"/>
      <c r="M156" s="362"/>
      <c r="N156" s="362"/>
      <c r="O156" s="362"/>
      <c r="P156" s="362"/>
      <c r="Q156" s="362"/>
      <c r="R156" s="362"/>
      <c r="S156" s="362"/>
      <c r="T156" s="362"/>
      <c r="U156" s="362"/>
      <c r="V156" s="362"/>
      <c r="W156" s="362"/>
      <c r="X156" s="362"/>
      <c r="Y156" s="362"/>
      <c r="Z156" s="362"/>
      <c r="AA156" s="362"/>
      <c r="AB156" s="362"/>
      <c r="AC156" s="362"/>
      <c r="AD156" s="362"/>
      <c r="AE156" s="362"/>
      <c r="AF156" s="362"/>
      <c r="AG156" s="362"/>
      <c r="AH156" s="362"/>
      <c r="AI156" s="362"/>
      <c r="AJ156" s="362"/>
      <c r="AK156" s="362"/>
      <c r="AL156" s="362"/>
      <c r="AM156" s="362"/>
      <c r="AN156" s="362"/>
      <c r="AO156" s="362"/>
      <c r="AP156" s="362"/>
      <c r="AQ156" s="362"/>
      <c r="AR156" s="362"/>
      <c r="AS156" s="362"/>
      <c r="AT156" s="362"/>
    </row>
    <row r="157" spans="2:46" ht="14.4" x14ac:dyDescent="0.3">
      <c r="B157" s="362"/>
      <c r="C157" s="362"/>
      <c r="D157" s="362"/>
      <c r="E157" s="362"/>
      <c r="F157" s="362"/>
      <c r="G157" s="362"/>
      <c r="H157" s="362"/>
      <c r="I157" s="362"/>
      <c r="J157" s="362"/>
      <c r="K157" s="362"/>
      <c r="L157" s="362"/>
      <c r="M157" s="362"/>
      <c r="N157" s="362"/>
      <c r="O157" s="362"/>
      <c r="P157" s="362"/>
      <c r="Q157" s="362"/>
      <c r="R157" s="362"/>
      <c r="S157" s="362"/>
      <c r="T157" s="362"/>
      <c r="U157" s="362"/>
      <c r="V157" s="362"/>
      <c r="W157" s="362"/>
      <c r="X157" s="362"/>
      <c r="Y157" s="362"/>
      <c r="Z157" s="362"/>
      <c r="AA157" s="362"/>
      <c r="AB157" s="362"/>
      <c r="AC157" s="362"/>
      <c r="AD157" s="362"/>
      <c r="AE157" s="362"/>
      <c r="AF157" s="362"/>
      <c r="AG157" s="362"/>
      <c r="AH157" s="362"/>
      <c r="AI157" s="362"/>
      <c r="AJ157" s="362"/>
      <c r="AK157" s="362"/>
      <c r="AL157" s="362"/>
      <c r="AM157" s="362"/>
      <c r="AN157" s="362"/>
      <c r="AO157" s="362"/>
      <c r="AP157" s="362"/>
      <c r="AQ157" s="362"/>
      <c r="AR157" s="362"/>
      <c r="AS157" s="362"/>
      <c r="AT157" s="362"/>
    </row>
    <row r="158" spans="2:46" ht="14.4" x14ac:dyDescent="0.3">
      <c r="B158" s="362"/>
      <c r="C158" s="362"/>
      <c r="D158" s="362"/>
      <c r="E158" s="362"/>
      <c r="F158" s="362"/>
      <c r="G158" s="362"/>
      <c r="H158" s="362"/>
      <c r="I158" s="362"/>
      <c r="J158" s="362"/>
      <c r="K158" s="362"/>
      <c r="L158" s="362"/>
      <c r="M158" s="362"/>
      <c r="N158" s="362"/>
      <c r="O158" s="362"/>
      <c r="P158" s="362"/>
      <c r="Q158" s="362"/>
      <c r="R158" s="362"/>
      <c r="S158" s="362"/>
      <c r="T158" s="362"/>
      <c r="U158" s="362"/>
      <c r="V158" s="362"/>
      <c r="W158" s="362"/>
      <c r="X158" s="362"/>
      <c r="Y158" s="362"/>
      <c r="Z158" s="362"/>
      <c r="AA158" s="362"/>
      <c r="AB158" s="362"/>
      <c r="AC158" s="362"/>
      <c r="AD158" s="362"/>
      <c r="AE158" s="362"/>
      <c r="AF158" s="362"/>
      <c r="AG158" s="362"/>
      <c r="AH158" s="362"/>
      <c r="AI158" s="362"/>
      <c r="AJ158" s="362"/>
      <c r="AK158" s="362"/>
      <c r="AL158" s="362"/>
      <c r="AM158" s="362"/>
      <c r="AN158" s="362"/>
      <c r="AO158" s="362"/>
      <c r="AP158" s="362"/>
      <c r="AQ158" s="362"/>
      <c r="AR158" s="362"/>
      <c r="AS158" s="362"/>
      <c r="AT158" s="362"/>
    </row>
    <row r="159" spans="2:46" ht="14.4" x14ac:dyDescent="0.3">
      <c r="B159" s="362"/>
      <c r="C159" s="362"/>
      <c r="D159" s="362"/>
      <c r="E159" s="362"/>
      <c r="F159" s="362"/>
      <c r="G159" s="362"/>
      <c r="H159" s="362"/>
      <c r="I159" s="362"/>
      <c r="J159" s="362"/>
      <c r="K159" s="362"/>
      <c r="L159" s="362"/>
      <c r="M159" s="362"/>
      <c r="N159" s="362"/>
      <c r="O159" s="362"/>
      <c r="P159" s="362"/>
      <c r="Q159" s="362"/>
      <c r="R159" s="362"/>
      <c r="S159" s="362"/>
      <c r="T159" s="362"/>
      <c r="U159" s="362"/>
      <c r="V159" s="362"/>
      <c r="W159" s="362"/>
      <c r="X159" s="362"/>
      <c r="Y159" s="362"/>
      <c r="Z159" s="362"/>
      <c r="AA159" s="362"/>
      <c r="AB159" s="362"/>
      <c r="AC159" s="362"/>
      <c r="AD159" s="362"/>
      <c r="AE159" s="362"/>
      <c r="AF159" s="362"/>
      <c r="AG159" s="362"/>
      <c r="AH159" s="362"/>
      <c r="AI159" s="362"/>
      <c r="AJ159" s="362"/>
      <c r="AK159" s="362"/>
      <c r="AL159" s="362"/>
      <c r="AM159" s="362"/>
      <c r="AN159" s="362"/>
      <c r="AO159" s="362"/>
      <c r="AP159" s="362"/>
      <c r="AQ159" s="362"/>
      <c r="AR159" s="362"/>
      <c r="AS159" s="362"/>
      <c r="AT159" s="362"/>
    </row>
    <row r="160" spans="2:46" ht="14.4" x14ac:dyDescent="0.3">
      <c r="B160" s="362"/>
      <c r="C160" s="362"/>
      <c r="D160" s="362"/>
      <c r="E160" s="362"/>
      <c r="F160" s="362"/>
      <c r="G160" s="362"/>
      <c r="H160" s="362"/>
      <c r="I160" s="362"/>
      <c r="J160" s="362"/>
      <c r="K160" s="362"/>
      <c r="L160" s="362"/>
      <c r="M160" s="362"/>
      <c r="N160" s="362"/>
      <c r="O160" s="362"/>
      <c r="P160" s="362"/>
      <c r="Q160" s="362"/>
      <c r="R160" s="362"/>
      <c r="S160" s="362"/>
      <c r="T160" s="362"/>
      <c r="U160" s="362"/>
      <c r="V160" s="362"/>
      <c r="W160" s="362"/>
      <c r="X160" s="362"/>
      <c r="Y160" s="362"/>
      <c r="Z160" s="362"/>
      <c r="AA160" s="362"/>
      <c r="AB160" s="362"/>
      <c r="AC160" s="362"/>
      <c r="AD160" s="362"/>
      <c r="AE160" s="362"/>
      <c r="AF160" s="362"/>
      <c r="AG160" s="362"/>
      <c r="AH160" s="362"/>
      <c r="AI160" s="362"/>
      <c r="AJ160" s="362"/>
      <c r="AK160" s="362"/>
      <c r="AL160" s="362"/>
      <c r="AM160" s="362"/>
      <c r="AN160" s="362"/>
      <c r="AO160" s="362"/>
      <c r="AP160" s="362"/>
      <c r="AQ160" s="362"/>
      <c r="AR160" s="362"/>
      <c r="AS160" s="362"/>
      <c r="AT160" s="362"/>
    </row>
    <row r="161" spans="2:46" ht="14.4" x14ac:dyDescent="0.3">
      <c r="B161" s="362"/>
      <c r="C161" s="362"/>
      <c r="D161" s="362"/>
      <c r="E161" s="362"/>
      <c r="F161" s="362"/>
      <c r="G161" s="362"/>
      <c r="H161" s="362"/>
      <c r="I161" s="362"/>
      <c r="J161" s="362"/>
      <c r="K161" s="362"/>
      <c r="L161" s="362"/>
      <c r="M161" s="362"/>
      <c r="N161" s="362"/>
      <c r="O161" s="362"/>
      <c r="P161" s="362"/>
      <c r="Q161" s="362"/>
      <c r="R161" s="362"/>
      <c r="S161" s="362"/>
      <c r="T161" s="362"/>
      <c r="U161" s="362"/>
      <c r="V161" s="362"/>
      <c r="W161" s="362"/>
      <c r="X161" s="362"/>
      <c r="Y161" s="362"/>
      <c r="Z161" s="362"/>
      <c r="AA161" s="362"/>
      <c r="AB161" s="362"/>
      <c r="AC161" s="362"/>
      <c r="AD161" s="362"/>
      <c r="AE161" s="362"/>
      <c r="AF161" s="362"/>
      <c r="AG161" s="362"/>
      <c r="AH161" s="362"/>
      <c r="AI161" s="362"/>
      <c r="AJ161" s="362"/>
      <c r="AK161" s="362"/>
      <c r="AL161" s="362"/>
      <c r="AM161" s="362"/>
      <c r="AN161" s="362"/>
      <c r="AO161" s="362"/>
      <c r="AP161" s="362"/>
      <c r="AQ161" s="362"/>
      <c r="AR161" s="362"/>
      <c r="AS161" s="362"/>
      <c r="AT161" s="362"/>
    </row>
    <row r="162" spans="2:46" ht="14.4" x14ac:dyDescent="0.3">
      <c r="B162" s="362"/>
      <c r="C162" s="362"/>
      <c r="D162" s="362"/>
      <c r="E162" s="362"/>
      <c r="F162" s="362"/>
      <c r="G162" s="362"/>
      <c r="H162" s="362"/>
      <c r="I162" s="362"/>
      <c r="J162" s="362"/>
      <c r="K162" s="362"/>
      <c r="L162" s="362"/>
      <c r="M162" s="362"/>
      <c r="N162" s="362"/>
      <c r="O162" s="362"/>
      <c r="P162" s="362"/>
      <c r="Q162" s="362"/>
      <c r="R162" s="362"/>
      <c r="S162" s="362"/>
      <c r="T162" s="362"/>
      <c r="U162" s="362"/>
      <c r="V162" s="362"/>
      <c r="W162" s="362"/>
      <c r="X162" s="362"/>
      <c r="Y162" s="362"/>
      <c r="Z162" s="362"/>
      <c r="AA162" s="362"/>
      <c r="AB162" s="362"/>
      <c r="AC162" s="362"/>
      <c r="AD162" s="362"/>
      <c r="AE162" s="362"/>
      <c r="AF162" s="362"/>
      <c r="AG162" s="362"/>
      <c r="AH162" s="362"/>
      <c r="AI162" s="362"/>
      <c r="AJ162" s="362"/>
      <c r="AK162" s="362"/>
      <c r="AL162" s="362"/>
      <c r="AM162" s="362"/>
      <c r="AN162" s="362"/>
      <c r="AO162" s="362"/>
      <c r="AP162" s="362"/>
      <c r="AQ162" s="362"/>
      <c r="AR162" s="362"/>
      <c r="AS162" s="362"/>
      <c r="AT162" s="362"/>
    </row>
    <row r="163" spans="2:46" ht="14.4" x14ac:dyDescent="0.3">
      <c r="B163" s="362"/>
      <c r="C163" s="362"/>
      <c r="D163" s="362"/>
      <c r="E163" s="362"/>
      <c r="F163" s="362"/>
      <c r="G163" s="362"/>
      <c r="H163" s="362"/>
      <c r="I163" s="362"/>
      <c r="J163" s="362"/>
      <c r="K163" s="362"/>
      <c r="L163" s="362"/>
      <c r="M163" s="362"/>
      <c r="N163" s="362"/>
      <c r="O163" s="362"/>
      <c r="P163" s="362"/>
      <c r="Q163" s="362"/>
      <c r="R163" s="362"/>
      <c r="S163" s="362"/>
      <c r="T163" s="362"/>
      <c r="U163" s="362"/>
      <c r="V163" s="362"/>
      <c r="W163" s="362"/>
      <c r="X163" s="362"/>
      <c r="Y163" s="362"/>
      <c r="Z163" s="362"/>
      <c r="AA163" s="362"/>
      <c r="AB163" s="362"/>
      <c r="AC163" s="362"/>
      <c r="AD163" s="362"/>
      <c r="AE163" s="362"/>
      <c r="AF163" s="362"/>
      <c r="AG163" s="362"/>
      <c r="AH163" s="362"/>
      <c r="AI163" s="362"/>
      <c r="AJ163" s="362"/>
      <c r="AK163" s="362"/>
      <c r="AL163" s="362"/>
      <c r="AM163" s="362"/>
      <c r="AN163" s="362"/>
      <c r="AO163" s="362"/>
      <c r="AP163" s="362"/>
      <c r="AQ163" s="362"/>
      <c r="AR163" s="362"/>
      <c r="AS163" s="362"/>
      <c r="AT163" s="362"/>
    </row>
    <row r="164" spans="2:46" ht="14.4" x14ac:dyDescent="0.3">
      <c r="B164" s="362"/>
      <c r="C164" s="362"/>
      <c r="D164" s="362"/>
      <c r="E164" s="362"/>
      <c r="F164" s="362"/>
      <c r="G164" s="362"/>
      <c r="H164" s="362"/>
      <c r="I164" s="362"/>
      <c r="J164" s="362"/>
      <c r="K164" s="362"/>
      <c r="L164" s="362"/>
      <c r="M164" s="362"/>
      <c r="N164" s="362"/>
      <c r="O164" s="362"/>
      <c r="P164" s="362"/>
      <c r="Q164" s="362"/>
      <c r="R164" s="362"/>
      <c r="S164" s="362"/>
      <c r="T164" s="362"/>
      <c r="U164" s="362"/>
      <c r="V164" s="362"/>
      <c r="W164" s="362"/>
      <c r="X164" s="362"/>
      <c r="Y164" s="362"/>
      <c r="Z164" s="362"/>
      <c r="AA164" s="362"/>
      <c r="AB164" s="362"/>
      <c r="AC164" s="362"/>
      <c r="AD164" s="362"/>
      <c r="AE164" s="362"/>
      <c r="AF164" s="362"/>
      <c r="AG164" s="362"/>
      <c r="AH164" s="362"/>
      <c r="AI164" s="362"/>
      <c r="AJ164" s="362"/>
      <c r="AK164" s="362"/>
      <c r="AL164" s="362"/>
      <c r="AM164" s="362"/>
      <c r="AN164" s="362"/>
      <c r="AO164" s="362"/>
      <c r="AP164" s="362"/>
      <c r="AQ164" s="362"/>
      <c r="AR164" s="362"/>
      <c r="AS164" s="362"/>
      <c r="AT164" s="362"/>
    </row>
    <row r="165" spans="2:46" ht="14.4" x14ac:dyDescent="0.3">
      <c r="B165" s="362"/>
      <c r="C165" s="362"/>
      <c r="D165" s="362"/>
      <c r="E165" s="362"/>
      <c r="F165" s="362"/>
      <c r="G165" s="362"/>
      <c r="H165" s="362"/>
      <c r="I165" s="362"/>
      <c r="J165" s="362"/>
      <c r="K165" s="362"/>
      <c r="L165" s="362"/>
      <c r="M165" s="362"/>
      <c r="N165" s="362"/>
      <c r="O165" s="362"/>
      <c r="P165" s="362"/>
      <c r="Q165" s="362"/>
      <c r="R165" s="362"/>
      <c r="S165" s="362"/>
      <c r="T165" s="362"/>
      <c r="U165" s="362"/>
      <c r="V165" s="362"/>
      <c r="W165" s="362"/>
      <c r="X165" s="362"/>
      <c r="Y165" s="362"/>
      <c r="Z165" s="362"/>
      <c r="AA165" s="362"/>
      <c r="AB165" s="362"/>
      <c r="AC165" s="362"/>
      <c r="AD165" s="362"/>
      <c r="AE165" s="362"/>
      <c r="AF165" s="362"/>
      <c r="AG165" s="362"/>
      <c r="AH165" s="362"/>
      <c r="AI165" s="362"/>
      <c r="AJ165" s="362"/>
      <c r="AK165" s="362"/>
      <c r="AL165" s="362"/>
      <c r="AM165" s="362"/>
      <c r="AN165" s="362"/>
      <c r="AO165" s="362"/>
      <c r="AP165" s="362"/>
      <c r="AQ165" s="362"/>
      <c r="AR165" s="362"/>
      <c r="AS165" s="362"/>
      <c r="AT165" s="362"/>
    </row>
    <row r="166" spans="2:46" ht="14.4" x14ac:dyDescent="0.3">
      <c r="B166" s="362"/>
      <c r="C166" s="362"/>
      <c r="D166" s="362"/>
      <c r="E166" s="362"/>
      <c r="F166" s="362"/>
      <c r="G166" s="362"/>
      <c r="H166" s="362"/>
      <c r="I166" s="362"/>
      <c r="J166" s="362"/>
      <c r="K166" s="362"/>
      <c r="L166" s="362"/>
      <c r="M166" s="362"/>
      <c r="N166" s="362"/>
      <c r="O166" s="362"/>
      <c r="P166" s="362"/>
      <c r="Q166" s="362"/>
      <c r="R166" s="362"/>
      <c r="S166" s="362"/>
      <c r="T166" s="362"/>
      <c r="U166" s="362"/>
      <c r="V166" s="362"/>
      <c r="W166" s="362"/>
      <c r="X166" s="362"/>
      <c r="Y166" s="362"/>
      <c r="Z166" s="362"/>
      <c r="AA166" s="362"/>
      <c r="AB166" s="362"/>
      <c r="AC166" s="362"/>
      <c r="AD166" s="362"/>
      <c r="AE166" s="362"/>
      <c r="AF166" s="362"/>
      <c r="AG166" s="362"/>
      <c r="AH166" s="362"/>
      <c r="AI166" s="362"/>
      <c r="AJ166" s="362"/>
      <c r="AK166" s="362"/>
      <c r="AL166" s="362"/>
      <c r="AM166" s="362"/>
      <c r="AN166" s="362"/>
      <c r="AO166" s="362"/>
      <c r="AP166" s="362"/>
      <c r="AQ166" s="362"/>
      <c r="AR166" s="362"/>
      <c r="AS166" s="362"/>
      <c r="AT166" s="362"/>
    </row>
    <row r="167" spans="2:46" ht="14.4" x14ac:dyDescent="0.3">
      <c r="B167" s="362"/>
      <c r="C167" s="362"/>
      <c r="D167" s="362"/>
      <c r="E167" s="362"/>
      <c r="F167" s="362"/>
      <c r="G167" s="362"/>
      <c r="H167" s="362"/>
      <c r="I167" s="362"/>
      <c r="J167" s="362"/>
      <c r="K167" s="362"/>
      <c r="L167" s="362"/>
      <c r="M167" s="362"/>
      <c r="N167" s="362"/>
      <c r="O167" s="362"/>
      <c r="P167" s="362"/>
      <c r="Q167" s="362"/>
      <c r="R167" s="362"/>
      <c r="S167" s="362"/>
      <c r="T167" s="362"/>
      <c r="U167" s="362"/>
      <c r="V167" s="362"/>
      <c r="W167" s="362"/>
      <c r="X167" s="362"/>
      <c r="Y167" s="362"/>
      <c r="Z167" s="362"/>
      <c r="AA167" s="362"/>
      <c r="AB167" s="362"/>
      <c r="AC167" s="362"/>
      <c r="AD167" s="362"/>
      <c r="AE167" s="362"/>
      <c r="AF167" s="362"/>
      <c r="AG167" s="362"/>
      <c r="AH167" s="362"/>
      <c r="AI167" s="362"/>
      <c r="AJ167" s="362"/>
      <c r="AK167" s="362"/>
      <c r="AL167" s="362"/>
      <c r="AM167" s="362"/>
      <c r="AN167" s="362"/>
      <c r="AO167" s="362"/>
      <c r="AP167" s="362"/>
      <c r="AQ167" s="362"/>
      <c r="AR167" s="362"/>
      <c r="AS167" s="362"/>
      <c r="AT167" s="362"/>
    </row>
    <row r="168" spans="2:46" ht="14.4" x14ac:dyDescent="0.3">
      <c r="B168" s="362"/>
      <c r="C168" s="362"/>
      <c r="D168" s="362"/>
      <c r="E168" s="362"/>
      <c r="F168" s="362"/>
      <c r="G168" s="362"/>
      <c r="H168" s="362"/>
      <c r="I168" s="362"/>
      <c r="J168" s="362"/>
      <c r="K168" s="362"/>
      <c r="L168" s="362"/>
      <c r="M168" s="362"/>
      <c r="N168" s="362"/>
      <c r="O168" s="362"/>
      <c r="P168" s="362"/>
      <c r="Q168" s="362"/>
      <c r="R168" s="362"/>
      <c r="S168" s="362"/>
      <c r="T168" s="362"/>
      <c r="U168" s="362"/>
      <c r="V168" s="362"/>
      <c r="W168" s="362"/>
      <c r="X168" s="362"/>
      <c r="Y168" s="362"/>
      <c r="Z168" s="362"/>
      <c r="AA168" s="362"/>
      <c r="AB168" s="362"/>
      <c r="AC168" s="362"/>
      <c r="AD168" s="362"/>
      <c r="AE168" s="362"/>
      <c r="AF168" s="362"/>
      <c r="AG168" s="362"/>
      <c r="AH168" s="362"/>
      <c r="AI168" s="362"/>
      <c r="AJ168" s="362"/>
      <c r="AK168" s="362"/>
      <c r="AL168" s="362"/>
      <c r="AM168" s="362"/>
      <c r="AN168" s="362"/>
      <c r="AO168" s="362"/>
      <c r="AP168" s="362"/>
      <c r="AQ168" s="362"/>
      <c r="AR168" s="362"/>
      <c r="AS168" s="362"/>
      <c r="AT168" s="362"/>
    </row>
    <row r="169" spans="2:46" ht="14.4" x14ac:dyDescent="0.3">
      <c r="B169" s="362"/>
      <c r="C169" s="362"/>
      <c r="D169" s="362"/>
      <c r="E169" s="362"/>
      <c r="F169" s="362"/>
      <c r="G169" s="362"/>
      <c r="H169" s="362"/>
      <c r="I169" s="362"/>
      <c r="J169" s="362"/>
      <c r="K169" s="362"/>
      <c r="L169" s="362"/>
      <c r="M169" s="362"/>
      <c r="N169" s="362"/>
      <c r="O169" s="362"/>
      <c r="P169" s="362"/>
      <c r="Q169" s="362"/>
      <c r="R169" s="362"/>
      <c r="S169" s="362"/>
      <c r="T169" s="362"/>
      <c r="U169" s="362"/>
      <c r="V169" s="362"/>
      <c r="W169" s="362"/>
      <c r="X169" s="362"/>
      <c r="Y169" s="362"/>
      <c r="Z169" s="362"/>
      <c r="AA169" s="362"/>
      <c r="AB169" s="362"/>
      <c r="AC169" s="362"/>
      <c r="AD169" s="362"/>
      <c r="AE169" s="362"/>
      <c r="AF169" s="362"/>
      <c r="AG169" s="362"/>
      <c r="AH169" s="362"/>
      <c r="AI169" s="362"/>
      <c r="AJ169" s="362"/>
      <c r="AK169" s="362"/>
      <c r="AL169" s="362"/>
      <c r="AM169" s="362"/>
      <c r="AN169" s="362"/>
      <c r="AO169" s="362"/>
      <c r="AP169" s="362"/>
      <c r="AQ169" s="362"/>
      <c r="AR169" s="362"/>
      <c r="AS169" s="362"/>
      <c r="AT169" s="362"/>
    </row>
    <row r="170" spans="2:46" ht="14.4" x14ac:dyDescent="0.3">
      <c r="B170" s="362"/>
      <c r="C170" s="362"/>
      <c r="D170" s="362"/>
      <c r="E170" s="362"/>
      <c r="F170" s="362"/>
      <c r="G170" s="362"/>
      <c r="H170" s="362"/>
      <c r="I170" s="362"/>
      <c r="J170" s="362"/>
      <c r="K170" s="362"/>
      <c r="L170" s="362"/>
      <c r="M170" s="362"/>
      <c r="N170" s="362"/>
      <c r="O170" s="362"/>
      <c r="P170" s="362"/>
      <c r="Q170" s="362"/>
      <c r="R170" s="362"/>
      <c r="S170" s="362"/>
      <c r="T170" s="362"/>
      <c r="U170" s="362"/>
      <c r="V170" s="362"/>
      <c r="W170" s="362"/>
      <c r="X170" s="362"/>
      <c r="Y170" s="362"/>
      <c r="Z170" s="362"/>
      <c r="AA170" s="362"/>
      <c r="AB170" s="362"/>
      <c r="AC170" s="362"/>
      <c r="AD170" s="362"/>
      <c r="AE170" s="362"/>
      <c r="AF170" s="362"/>
      <c r="AG170" s="362"/>
      <c r="AH170" s="362"/>
      <c r="AI170" s="362"/>
      <c r="AJ170" s="362"/>
      <c r="AK170" s="362"/>
      <c r="AL170" s="362"/>
      <c r="AM170" s="362"/>
      <c r="AN170" s="362"/>
      <c r="AO170" s="362"/>
      <c r="AP170" s="362"/>
      <c r="AQ170" s="362"/>
      <c r="AR170" s="362"/>
      <c r="AS170" s="362"/>
      <c r="AT170" s="362"/>
    </row>
    <row r="171" spans="2:46" ht="14.4" x14ac:dyDescent="0.3">
      <c r="B171" s="362"/>
      <c r="C171" s="362"/>
      <c r="D171" s="362"/>
      <c r="E171" s="362"/>
      <c r="F171" s="362"/>
      <c r="G171" s="362"/>
      <c r="H171" s="362"/>
      <c r="I171" s="362"/>
      <c r="J171" s="362"/>
      <c r="K171" s="362"/>
      <c r="L171" s="362"/>
      <c r="M171" s="362"/>
      <c r="N171" s="362"/>
      <c r="O171" s="362"/>
      <c r="P171" s="362"/>
      <c r="Q171" s="362"/>
      <c r="R171" s="362"/>
      <c r="S171" s="362"/>
      <c r="T171" s="362"/>
      <c r="U171" s="362"/>
      <c r="V171" s="362"/>
      <c r="W171" s="362"/>
      <c r="X171" s="362"/>
      <c r="Y171" s="362"/>
      <c r="Z171" s="362"/>
      <c r="AA171" s="362"/>
      <c r="AB171" s="362"/>
      <c r="AC171" s="362"/>
      <c r="AD171" s="362"/>
      <c r="AE171" s="362"/>
      <c r="AF171" s="362"/>
      <c r="AG171" s="362"/>
      <c r="AH171" s="362"/>
      <c r="AI171" s="362"/>
      <c r="AJ171" s="362"/>
      <c r="AK171" s="362"/>
      <c r="AL171" s="362"/>
      <c r="AM171" s="362"/>
      <c r="AN171" s="362"/>
      <c r="AO171" s="362"/>
      <c r="AP171" s="362"/>
      <c r="AQ171" s="362"/>
      <c r="AR171" s="362"/>
      <c r="AS171" s="362"/>
      <c r="AT171" s="362"/>
    </row>
    <row r="172" spans="2:46" ht="14.4" x14ac:dyDescent="0.3">
      <c r="B172" s="362"/>
      <c r="C172" s="362"/>
      <c r="D172" s="362"/>
      <c r="E172" s="362"/>
      <c r="F172" s="362"/>
      <c r="G172" s="362"/>
      <c r="H172" s="362"/>
      <c r="I172" s="362"/>
      <c r="J172" s="362"/>
      <c r="K172" s="362"/>
      <c r="L172" s="362"/>
      <c r="M172" s="362"/>
      <c r="N172" s="362"/>
      <c r="O172" s="362"/>
      <c r="P172" s="362"/>
      <c r="Q172" s="362"/>
      <c r="R172" s="362"/>
      <c r="S172" s="362"/>
      <c r="T172" s="362"/>
      <c r="U172" s="362"/>
      <c r="V172" s="362"/>
      <c r="W172" s="362"/>
      <c r="X172" s="362"/>
      <c r="Y172" s="362"/>
      <c r="Z172" s="362"/>
      <c r="AA172" s="362"/>
      <c r="AB172" s="362"/>
      <c r="AC172" s="362"/>
      <c r="AD172" s="362"/>
      <c r="AE172" s="362"/>
      <c r="AF172" s="362"/>
      <c r="AG172" s="362"/>
      <c r="AH172" s="362"/>
      <c r="AI172" s="362"/>
      <c r="AJ172" s="362"/>
      <c r="AK172" s="362"/>
      <c r="AL172" s="362"/>
      <c r="AM172" s="362"/>
      <c r="AN172" s="362"/>
      <c r="AO172" s="362"/>
      <c r="AP172" s="362"/>
      <c r="AQ172" s="362"/>
      <c r="AR172" s="362"/>
      <c r="AS172" s="362"/>
      <c r="AT172" s="362"/>
    </row>
    <row r="173" spans="2:46" ht="14.4" x14ac:dyDescent="0.3">
      <c r="B173" s="362"/>
      <c r="C173" s="362"/>
      <c r="D173" s="362"/>
      <c r="E173" s="362"/>
      <c r="F173" s="362"/>
      <c r="G173" s="362"/>
      <c r="H173" s="362"/>
      <c r="I173" s="362"/>
      <c r="J173" s="362"/>
      <c r="K173" s="362"/>
      <c r="L173" s="362"/>
      <c r="M173" s="362"/>
      <c r="N173" s="362"/>
      <c r="O173" s="362"/>
      <c r="P173" s="362"/>
      <c r="Q173" s="362"/>
      <c r="R173" s="362"/>
      <c r="S173" s="362"/>
      <c r="T173" s="362"/>
      <c r="U173" s="362"/>
      <c r="V173" s="362"/>
      <c r="W173" s="362"/>
      <c r="X173" s="362"/>
      <c r="Y173" s="362"/>
      <c r="Z173" s="362"/>
      <c r="AA173" s="362"/>
      <c r="AB173" s="362"/>
      <c r="AC173" s="362"/>
      <c r="AD173" s="362"/>
      <c r="AE173" s="362"/>
      <c r="AF173" s="362"/>
      <c r="AG173" s="362"/>
      <c r="AH173" s="362"/>
      <c r="AI173" s="362"/>
      <c r="AJ173" s="362"/>
      <c r="AK173" s="362"/>
      <c r="AL173" s="362"/>
      <c r="AM173" s="362"/>
      <c r="AN173" s="362"/>
      <c r="AO173" s="362"/>
      <c r="AP173" s="362"/>
      <c r="AQ173" s="362"/>
      <c r="AR173" s="362"/>
      <c r="AS173" s="362"/>
      <c r="AT173" s="362"/>
    </row>
    <row r="174" spans="2:46" ht="14.4" x14ac:dyDescent="0.3">
      <c r="B174" s="362"/>
      <c r="C174" s="362"/>
      <c r="D174" s="362"/>
      <c r="E174" s="362"/>
      <c r="F174" s="362"/>
      <c r="G174" s="362"/>
      <c r="H174" s="362"/>
      <c r="I174" s="362"/>
      <c r="J174" s="362"/>
      <c r="K174" s="362"/>
      <c r="L174" s="362"/>
      <c r="M174" s="362"/>
      <c r="N174" s="362"/>
      <c r="O174" s="362"/>
      <c r="P174" s="362"/>
      <c r="Q174" s="362"/>
      <c r="R174" s="362"/>
      <c r="S174" s="362"/>
      <c r="T174" s="362"/>
      <c r="U174" s="362"/>
      <c r="V174" s="362"/>
      <c r="W174" s="362"/>
      <c r="X174" s="362"/>
      <c r="Y174" s="362"/>
      <c r="Z174" s="362"/>
      <c r="AA174" s="362"/>
      <c r="AB174" s="362"/>
      <c r="AC174" s="362"/>
      <c r="AD174" s="362"/>
      <c r="AE174" s="362"/>
      <c r="AF174" s="362"/>
      <c r="AG174" s="362"/>
      <c r="AH174" s="362"/>
      <c r="AI174" s="362"/>
      <c r="AJ174" s="362"/>
      <c r="AK174" s="362"/>
      <c r="AL174" s="362"/>
      <c r="AM174" s="362"/>
      <c r="AN174" s="362"/>
      <c r="AO174" s="362"/>
      <c r="AP174" s="362"/>
      <c r="AQ174" s="362"/>
      <c r="AR174" s="362"/>
      <c r="AS174" s="362"/>
      <c r="AT174" s="362"/>
    </row>
    <row r="175" spans="2:46" ht="14.4" x14ac:dyDescent="0.3">
      <c r="B175" s="362"/>
      <c r="C175" s="362"/>
      <c r="D175" s="362"/>
      <c r="E175" s="362"/>
      <c r="F175" s="362"/>
      <c r="G175" s="362"/>
      <c r="H175" s="362"/>
      <c r="I175" s="362"/>
      <c r="J175" s="362"/>
      <c r="K175" s="362"/>
      <c r="L175" s="362"/>
      <c r="M175" s="362"/>
      <c r="N175" s="362"/>
      <c r="O175" s="362"/>
      <c r="P175" s="362"/>
      <c r="Q175" s="362"/>
      <c r="R175" s="362"/>
      <c r="S175" s="362"/>
      <c r="T175" s="362"/>
      <c r="U175" s="362"/>
      <c r="V175" s="362"/>
      <c r="W175" s="362"/>
      <c r="X175" s="362"/>
      <c r="Y175" s="362"/>
      <c r="Z175" s="362"/>
      <c r="AA175" s="362"/>
      <c r="AB175" s="362"/>
      <c r="AC175" s="362"/>
      <c r="AD175" s="362"/>
      <c r="AE175" s="362"/>
      <c r="AF175" s="362"/>
      <c r="AG175" s="362"/>
      <c r="AH175" s="362"/>
      <c r="AI175" s="362"/>
      <c r="AJ175" s="362"/>
      <c r="AK175" s="362"/>
      <c r="AL175" s="362"/>
      <c r="AM175" s="362"/>
      <c r="AN175" s="362"/>
      <c r="AO175" s="362"/>
      <c r="AP175" s="362"/>
      <c r="AQ175" s="362"/>
      <c r="AR175" s="362"/>
      <c r="AS175" s="362"/>
      <c r="AT175" s="362"/>
    </row>
    <row r="176" spans="2:46" ht="14.4" x14ac:dyDescent="0.3">
      <c r="B176" s="362"/>
      <c r="C176" s="362"/>
      <c r="D176" s="362"/>
      <c r="E176" s="362"/>
      <c r="F176" s="362"/>
      <c r="G176" s="362"/>
      <c r="H176" s="362"/>
      <c r="I176" s="362"/>
      <c r="J176" s="362"/>
      <c r="K176" s="362"/>
      <c r="L176" s="362"/>
      <c r="M176" s="362"/>
      <c r="N176" s="362"/>
      <c r="O176" s="362"/>
      <c r="P176" s="362"/>
      <c r="Q176" s="362"/>
      <c r="R176" s="362"/>
      <c r="S176" s="362"/>
      <c r="T176" s="362"/>
      <c r="U176" s="362"/>
      <c r="V176" s="362"/>
      <c r="W176" s="362"/>
      <c r="X176" s="362"/>
      <c r="Y176" s="362"/>
      <c r="Z176" s="362"/>
      <c r="AA176" s="362"/>
      <c r="AB176" s="362"/>
      <c r="AC176" s="362"/>
      <c r="AD176" s="362"/>
      <c r="AE176" s="362"/>
      <c r="AF176" s="362"/>
      <c r="AG176" s="362"/>
      <c r="AH176" s="362"/>
      <c r="AI176" s="362"/>
      <c r="AJ176" s="362"/>
      <c r="AK176" s="362"/>
      <c r="AL176" s="362"/>
      <c r="AM176" s="362"/>
      <c r="AN176" s="362"/>
      <c r="AO176" s="362"/>
      <c r="AP176" s="362"/>
      <c r="AQ176" s="362"/>
      <c r="AR176" s="362"/>
      <c r="AS176" s="362"/>
      <c r="AT176" s="362"/>
    </row>
    <row r="177" spans="2:46" ht="14.4" x14ac:dyDescent="0.3">
      <c r="B177" s="362"/>
      <c r="C177" s="362"/>
      <c r="D177" s="362"/>
      <c r="E177" s="362"/>
      <c r="F177" s="362"/>
      <c r="G177" s="362"/>
      <c r="H177" s="362"/>
      <c r="I177" s="362"/>
      <c r="J177" s="362"/>
      <c r="K177" s="362"/>
      <c r="L177" s="362"/>
      <c r="M177" s="362"/>
      <c r="N177" s="362"/>
      <c r="O177" s="362"/>
      <c r="P177" s="362"/>
      <c r="Q177" s="362"/>
      <c r="R177" s="362"/>
      <c r="S177" s="362"/>
      <c r="T177" s="362"/>
      <c r="U177" s="362"/>
      <c r="V177" s="362"/>
      <c r="W177" s="362"/>
      <c r="X177" s="362"/>
      <c r="Y177" s="362"/>
      <c r="Z177" s="362"/>
      <c r="AA177" s="362"/>
      <c r="AB177" s="362"/>
      <c r="AC177" s="362"/>
      <c r="AD177" s="362"/>
      <c r="AE177" s="362"/>
      <c r="AF177" s="362"/>
      <c r="AG177" s="362"/>
      <c r="AH177" s="362"/>
      <c r="AI177" s="362"/>
      <c r="AJ177" s="362"/>
      <c r="AK177" s="362"/>
      <c r="AL177" s="362"/>
      <c r="AM177" s="362"/>
      <c r="AN177" s="362"/>
      <c r="AO177" s="362"/>
      <c r="AP177" s="362"/>
      <c r="AQ177" s="362"/>
      <c r="AR177" s="362"/>
      <c r="AS177" s="362"/>
      <c r="AT177" s="362"/>
    </row>
    <row r="178" spans="2:46" ht="14.4" x14ac:dyDescent="0.3">
      <c r="B178" s="362"/>
      <c r="C178" s="362"/>
      <c r="D178" s="362"/>
      <c r="E178" s="362"/>
      <c r="F178" s="362"/>
      <c r="G178" s="362"/>
      <c r="H178" s="362"/>
      <c r="I178" s="362"/>
      <c r="J178" s="362"/>
      <c r="K178" s="362"/>
      <c r="L178" s="362"/>
      <c r="M178" s="362"/>
      <c r="N178" s="362"/>
      <c r="O178" s="362"/>
      <c r="P178" s="362"/>
      <c r="Q178" s="362"/>
      <c r="R178" s="362"/>
      <c r="S178" s="362"/>
      <c r="T178" s="362"/>
      <c r="U178" s="362"/>
      <c r="V178" s="362"/>
      <c r="W178" s="362"/>
      <c r="X178" s="362"/>
      <c r="Y178" s="362"/>
      <c r="Z178" s="362"/>
      <c r="AA178" s="362"/>
      <c r="AB178" s="362"/>
      <c r="AC178" s="362"/>
      <c r="AD178" s="362"/>
      <c r="AE178" s="362"/>
      <c r="AF178" s="362"/>
      <c r="AG178" s="362"/>
      <c r="AH178" s="362"/>
      <c r="AI178" s="362"/>
      <c r="AJ178" s="362"/>
      <c r="AK178" s="362"/>
      <c r="AL178" s="362"/>
      <c r="AM178" s="362"/>
      <c r="AN178" s="362"/>
      <c r="AO178" s="362"/>
      <c r="AP178" s="362"/>
      <c r="AQ178" s="362"/>
      <c r="AR178" s="362"/>
      <c r="AS178" s="362"/>
      <c r="AT178" s="362"/>
    </row>
    <row r="179" spans="2:46" ht="14.4" x14ac:dyDescent="0.3">
      <c r="B179" s="362"/>
      <c r="C179" s="362"/>
      <c r="D179" s="362"/>
      <c r="E179" s="362"/>
      <c r="F179" s="362"/>
      <c r="G179" s="362"/>
      <c r="H179" s="362"/>
      <c r="I179" s="362"/>
      <c r="J179" s="362"/>
      <c r="K179" s="362"/>
      <c r="L179" s="362"/>
      <c r="M179" s="362"/>
      <c r="N179" s="362"/>
      <c r="O179" s="362"/>
      <c r="P179" s="362"/>
      <c r="Q179" s="362"/>
      <c r="R179" s="362"/>
      <c r="S179" s="362"/>
      <c r="T179" s="362"/>
      <c r="U179" s="362"/>
      <c r="V179" s="362"/>
      <c r="W179" s="362"/>
      <c r="X179" s="362"/>
      <c r="Y179" s="362"/>
      <c r="Z179" s="362"/>
      <c r="AA179" s="362"/>
      <c r="AB179" s="362"/>
      <c r="AC179" s="362"/>
      <c r="AD179" s="362"/>
      <c r="AE179" s="362"/>
      <c r="AF179" s="362"/>
      <c r="AG179" s="362"/>
      <c r="AH179" s="362"/>
      <c r="AI179" s="362"/>
      <c r="AJ179" s="362"/>
      <c r="AK179" s="362"/>
      <c r="AL179" s="362"/>
      <c r="AM179" s="362"/>
      <c r="AN179" s="362"/>
      <c r="AO179" s="362"/>
      <c r="AP179" s="362"/>
      <c r="AQ179" s="362"/>
      <c r="AR179" s="362"/>
      <c r="AS179" s="362"/>
      <c r="AT179" s="362"/>
    </row>
    <row r="180" spans="2:46" ht="14.4" x14ac:dyDescent="0.3">
      <c r="B180" s="362"/>
      <c r="C180" s="362"/>
      <c r="D180" s="362"/>
      <c r="E180" s="362"/>
      <c r="F180" s="362"/>
      <c r="G180" s="362"/>
      <c r="H180" s="362"/>
      <c r="I180" s="362"/>
      <c r="J180" s="362"/>
      <c r="K180" s="362"/>
      <c r="L180" s="362"/>
      <c r="M180" s="362"/>
      <c r="N180" s="362"/>
      <c r="O180" s="362"/>
      <c r="P180" s="362"/>
      <c r="Q180" s="362"/>
      <c r="R180" s="362"/>
      <c r="S180" s="362"/>
      <c r="T180" s="362"/>
      <c r="U180" s="362"/>
      <c r="V180" s="362"/>
      <c r="W180" s="362"/>
      <c r="X180" s="362"/>
      <c r="Y180" s="362"/>
      <c r="Z180" s="362"/>
      <c r="AA180" s="362"/>
      <c r="AB180" s="362"/>
      <c r="AC180" s="362"/>
      <c r="AD180" s="362"/>
      <c r="AE180" s="362"/>
      <c r="AF180" s="362"/>
      <c r="AG180" s="362"/>
      <c r="AH180" s="362"/>
      <c r="AI180" s="362"/>
      <c r="AJ180" s="362"/>
      <c r="AK180" s="362"/>
      <c r="AL180" s="362"/>
      <c r="AM180" s="362"/>
      <c r="AN180" s="362"/>
      <c r="AO180" s="362"/>
      <c r="AP180" s="362"/>
      <c r="AQ180" s="362"/>
      <c r="AR180" s="362"/>
      <c r="AS180" s="362"/>
      <c r="AT180" s="362"/>
    </row>
    <row r="181" spans="2:46" ht="14.4" x14ac:dyDescent="0.3">
      <c r="B181" s="362"/>
      <c r="C181" s="362"/>
      <c r="D181" s="362"/>
      <c r="E181" s="362"/>
      <c r="F181" s="362"/>
      <c r="G181" s="362"/>
      <c r="H181" s="362"/>
      <c r="I181" s="362"/>
      <c r="J181" s="362"/>
      <c r="K181" s="362"/>
      <c r="L181" s="362"/>
      <c r="M181" s="362"/>
      <c r="N181" s="362"/>
      <c r="O181" s="362"/>
      <c r="P181" s="362"/>
      <c r="Q181" s="362"/>
      <c r="R181" s="362"/>
      <c r="S181" s="362"/>
      <c r="T181" s="362"/>
      <c r="U181" s="362"/>
      <c r="V181" s="362"/>
      <c r="W181" s="362"/>
      <c r="X181" s="362"/>
      <c r="Y181" s="362"/>
      <c r="Z181" s="362"/>
      <c r="AA181" s="362"/>
      <c r="AB181" s="362"/>
      <c r="AC181" s="362"/>
      <c r="AD181" s="362"/>
      <c r="AE181" s="362"/>
      <c r="AF181" s="362"/>
      <c r="AG181" s="362"/>
      <c r="AH181" s="362"/>
      <c r="AI181" s="362"/>
      <c r="AJ181" s="362"/>
      <c r="AK181" s="362"/>
      <c r="AL181" s="362"/>
      <c r="AM181" s="362"/>
      <c r="AN181" s="362"/>
      <c r="AO181" s="362"/>
      <c r="AP181" s="362"/>
      <c r="AQ181" s="362"/>
      <c r="AR181" s="362"/>
      <c r="AS181" s="362"/>
      <c r="AT181" s="362"/>
    </row>
    <row r="182" spans="2:46" ht="14.4" x14ac:dyDescent="0.3">
      <c r="B182" s="362"/>
      <c r="C182" s="362"/>
      <c r="D182" s="362"/>
      <c r="E182" s="362"/>
      <c r="F182" s="362"/>
      <c r="G182" s="362"/>
      <c r="H182" s="362"/>
      <c r="I182" s="362"/>
      <c r="J182" s="362"/>
      <c r="K182" s="362"/>
      <c r="L182" s="362"/>
      <c r="M182" s="362"/>
      <c r="N182" s="362"/>
      <c r="O182" s="362"/>
      <c r="P182" s="362"/>
      <c r="Q182" s="362"/>
      <c r="R182" s="362"/>
      <c r="S182" s="362"/>
      <c r="T182" s="362"/>
      <c r="U182" s="362"/>
      <c r="V182" s="362"/>
      <c r="W182" s="362"/>
      <c r="X182" s="362"/>
      <c r="Y182" s="362"/>
      <c r="Z182" s="362"/>
      <c r="AA182" s="362"/>
      <c r="AB182" s="362"/>
      <c r="AC182" s="362"/>
      <c r="AD182" s="362"/>
      <c r="AE182" s="362"/>
      <c r="AF182" s="362"/>
      <c r="AG182" s="362"/>
      <c r="AH182" s="362"/>
      <c r="AI182" s="362"/>
      <c r="AJ182" s="362"/>
      <c r="AK182" s="362"/>
      <c r="AL182" s="362"/>
      <c r="AM182" s="362"/>
      <c r="AN182" s="362"/>
      <c r="AO182" s="362"/>
      <c r="AP182" s="362"/>
      <c r="AQ182" s="362"/>
      <c r="AR182" s="362"/>
      <c r="AS182" s="362"/>
      <c r="AT182" s="362"/>
    </row>
    <row r="183" spans="2:46" ht="14.4" x14ac:dyDescent="0.3">
      <c r="B183" s="362"/>
      <c r="C183" s="362"/>
      <c r="D183" s="362"/>
      <c r="E183" s="362"/>
      <c r="F183" s="362"/>
      <c r="G183" s="362"/>
      <c r="H183" s="362"/>
      <c r="I183" s="362"/>
      <c r="J183" s="362"/>
      <c r="K183" s="362"/>
      <c r="L183" s="362"/>
      <c r="M183" s="362"/>
      <c r="N183" s="362"/>
      <c r="O183" s="362"/>
      <c r="P183" s="362"/>
      <c r="Q183" s="362"/>
      <c r="R183" s="362"/>
      <c r="S183" s="362"/>
      <c r="T183" s="362"/>
      <c r="U183" s="362"/>
      <c r="V183" s="362"/>
      <c r="W183" s="362"/>
      <c r="X183" s="362"/>
      <c r="Y183" s="362"/>
      <c r="Z183" s="362"/>
      <c r="AA183" s="362"/>
      <c r="AB183" s="362"/>
      <c r="AC183" s="362"/>
      <c r="AD183" s="362"/>
      <c r="AE183" s="362"/>
      <c r="AF183" s="362"/>
      <c r="AG183" s="362"/>
      <c r="AH183" s="362"/>
      <c r="AI183" s="362"/>
      <c r="AJ183" s="362"/>
      <c r="AK183" s="362"/>
      <c r="AL183" s="362"/>
      <c r="AM183" s="362"/>
      <c r="AN183" s="362"/>
      <c r="AO183" s="362"/>
      <c r="AP183" s="362"/>
      <c r="AQ183" s="362"/>
      <c r="AR183" s="362"/>
      <c r="AS183" s="362"/>
      <c r="AT183" s="362"/>
    </row>
    <row r="184" spans="2:46" ht="14.4" x14ac:dyDescent="0.3">
      <c r="B184" s="362"/>
      <c r="C184" s="362"/>
      <c r="D184" s="362"/>
      <c r="E184" s="362"/>
      <c r="F184" s="362"/>
      <c r="G184" s="362"/>
      <c r="H184" s="362"/>
      <c r="I184" s="362"/>
      <c r="J184" s="362"/>
      <c r="K184" s="362"/>
      <c r="L184" s="362"/>
      <c r="M184" s="362"/>
      <c r="N184" s="362"/>
      <c r="O184" s="362"/>
      <c r="P184" s="362"/>
      <c r="Q184" s="362"/>
      <c r="R184" s="362"/>
      <c r="S184" s="362"/>
      <c r="T184" s="362"/>
      <c r="U184" s="362"/>
      <c r="V184" s="362"/>
      <c r="W184" s="362"/>
      <c r="X184" s="362"/>
      <c r="Y184" s="362"/>
      <c r="Z184" s="362"/>
      <c r="AA184" s="362"/>
      <c r="AB184" s="362"/>
      <c r="AC184" s="362"/>
      <c r="AD184" s="362"/>
      <c r="AE184" s="362"/>
      <c r="AF184" s="362"/>
      <c r="AG184" s="362"/>
      <c r="AH184" s="362"/>
      <c r="AI184" s="362"/>
      <c r="AJ184" s="362"/>
      <c r="AK184" s="362"/>
      <c r="AL184" s="362"/>
      <c r="AM184" s="362"/>
      <c r="AN184" s="362"/>
      <c r="AO184" s="362"/>
      <c r="AP184" s="362"/>
      <c r="AQ184" s="362"/>
      <c r="AR184" s="362"/>
      <c r="AS184" s="362"/>
      <c r="AT184" s="362"/>
    </row>
    <row r="185" spans="2:46" ht="14.4" x14ac:dyDescent="0.3">
      <c r="B185" s="362"/>
      <c r="C185" s="362"/>
      <c r="D185" s="362"/>
      <c r="E185" s="362"/>
      <c r="F185" s="362"/>
      <c r="G185" s="362"/>
      <c r="H185" s="362"/>
      <c r="I185" s="362"/>
      <c r="J185" s="362"/>
      <c r="K185" s="362"/>
      <c r="L185" s="362"/>
      <c r="M185" s="362"/>
      <c r="N185" s="362"/>
      <c r="O185" s="362"/>
      <c r="P185" s="362"/>
      <c r="Q185" s="362"/>
      <c r="R185" s="362"/>
      <c r="S185" s="362"/>
      <c r="T185" s="362"/>
      <c r="U185" s="362"/>
      <c r="V185" s="362"/>
      <c r="W185" s="362"/>
      <c r="X185" s="362"/>
      <c r="Y185" s="362"/>
      <c r="Z185" s="362"/>
      <c r="AA185" s="362"/>
      <c r="AB185" s="362"/>
      <c r="AC185" s="362"/>
      <c r="AD185" s="362"/>
      <c r="AE185" s="362"/>
      <c r="AF185" s="362"/>
      <c r="AG185" s="362"/>
      <c r="AH185" s="362"/>
      <c r="AI185" s="362"/>
      <c r="AJ185" s="362"/>
      <c r="AK185" s="362"/>
      <c r="AL185" s="362"/>
      <c r="AM185" s="362"/>
      <c r="AN185" s="362"/>
      <c r="AO185" s="362"/>
      <c r="AP185" s="362"/>
      <c r="AQ185" s="362"/>
      <c r="AR185" s="362"/>
      <c r="AS185" s="362"/>
      <c r="AT185" s="362"/>
    </row>
    <row r="186" spans="2:46" ht="14.4" x14ac:dyDescent="0.3">
      <c r="B186" s="362"/>
      <c r="C186" s="362"/>
      <c r="D186" s="362"/>
      <c r="E186" s="362"/>
      <c r="F186" s="362"/>
      <c r="G186" s="362"/>
      <c r="H186" s="362"/>
      <c r="I186" s="362"/>
      <c r="J186" s="362"/>
      <c r="K186" s="362"/>
      <c r="L186" s="362"/>
      <c r="M186" s="362"/>
      <c r="N186" s="362"/>
      <c r="O186" s="362"/>
      <c r="P186" s="362"/>
      <c r="Q186" s="362"/>
      <c r="R186" s="362"/>
      <c r="S186" s="362"/>
      <c r="T186" s="362"/>
      <c r="U186" s="362"/>
      <c r="V186" s="362"/>
      <c r="W186" s="362"/>
      <c r="X186" s="362"/>
      <c r="Y186" s="362"/>
      <c r="Z186" s="362"/>
      <c r="AA186" s="362"/>
      <c r="AB186" s="362"/>
      <c r="AC186" s="362"/>
      <c r="AD186" s="362"/>
      <c r="AE186" s="362"/>
      <c r="AF186" s="362"/>
      <c r="AG186" s="362"/>
      <c r="AH186" s="362"/>
      <c r="AI186" s="362"/>
      <c r="AJ186" s="362"/>
      <c r="AK186" s="362"/>
      <c r="AL186" s="362"/>
      <c r="AM186" s="362"/>
      <c r="AN186" s="362"/>
      <c r="AO186" s="362"/>
      <c r="AP186" s="362"/>
      <c r="AQ186" s="362"/>
      <c r="AR186" s="362"/>
      <c r="AS186" s="362"/>
      <c r="AT186" s="362"/>
    </row>
    <row r="187" spans="2:46" ht="14.4" x14ac:dyDescent="0.3">
      <c r="B187" s="362"/>
      <c r="C187" s="362"/>
      <c r="D187" s="362"/>
      <c r="E187" s="362"/>
      <c r="F187" s="362"/>
      <c r="G187" s="362"/>
      <c r="H187" s="362"/>
      <c r="I187" s="362"/>
      <c r="J187" s="362"/>
      <c r="K187" s="362"/>
      <c r="L187" s="362"/>
      <c r="M187" s="362"/>
      <c r="N187" s="362"/>
      <c r="O187" s="362"/>
      <c r="P187" s="362"/>
      <c r="Q187" s="362"/>
      <c r="R187" s="362"/>
      <c r="S187" s="362"/>
      <c r="T187" s="362"/>
      <c r="U187" s="362"/>
      <c r="V187" s="362"/>
      <c r="W187" s="362"/>
      <c r="X187" s="362"/>
      <c r="Y187" s="362"/>
      <c r="Z187" s="362"/>
      <c r="AA187" s="362"/>
      <c r="AB187" s="362"/>
      <c r="AC187" s="362"/>
      <c r="AD187" s="362"/>
      <c r="AE187" s="362"/>
      <c r="AF187" s="362"/>
      <c r="AG187" s="362"/>
      <c r="AH187" s="362"/>
      <c r="AI187" s="362"/>
      <c r="AJ187" s="362"/>
      <c r="AK187" s="362"/>
      <c r="AL187" s="362"/>
      <c r="AM187" s="362"/>
      <c r="AN187" s="362"/>
      <c r="AO187" s="362"/>
      <c r="AP187" s="362"/>
      <c r="AQ187" s="362"/>
      <c r="AR187" s="362"/>
      <c r="AS187" s="362"/>
      <c r="AT187" s="362"/>
    </row>
    <row r="188" spans="2:46" ht="14.4" x14ac:dyDescent="0.3">
      <c r="B188" s="362"/>
      <c r="C188" s="362"/>
      <c r="D188" s="362"/>
      <c r="E188" s="362"/>
      <c r="F188" s="362"/>
      <c r="G188" s="362"/>
      <c r="H188" s="362"/>
      <c r="I188" s="362"/>
      <c r="J188" s="362"/>
      <c r="K188" s="362"/>
      <c r="L188" s="362"/>
      <c r="M188" s="362"/>
      <c r="N188" s="362"/>
      <c r="O188" s="362"/>
      <c r="P188" s="362"/>
      <c r="Q188" s="362"/>
      <c r="R188" s="362"/>
      <c r="S188" s="362"/>
      <c r="T188" s="362"/>
      <c r="U188" s="362"/>
      <c r="V188" s="362"/>
      <c r="W188" s="362"/>
      <c r="X188" s="362"/>
      <c r="Y188" s="362"/>
      <c r="Z188" s="362"/>
      <c r="AA188" s="362"/>
      <c r="AB188" s="362"/>
      <c r="AC188" s="362"/>
      <c r="AD188" s="362"/>
      <c r="AE188" s="362"/>
      <c r="AF188" s="362"/>
      <c r="AG188" s="362"/>
      <c r="AH188" s="362"/>
      <c r="AI188" s="362"/>
      <c r="AJ188" s="362"/>
      <c r="AK188" s="362"/>
      <c r="AL188" s="362"/>
      <c r="AM188" s="362"/>
      <c r="AN188" s="362"/>
      <c r="AO188" s="362"/>
      <c r="AP188" s="362"/>
      <c r="AQ188" s="362"/>
      <c r="AR188" s="362"/>
      <c r="AS188" s="362"/>
      <c r="AT188" s="362"/>
    </row>
    <row r="189" spans="2:46" ht="14.4" x14ac:dyDescent="0.3">
      <c r="B189" s="362"/>
      <c r="C189" s="362"/>
      <c r="D189" s="362"/>
      <c r="E189" s="362"/>
      <c r="F189" s="362"/>
      <c r="G189" s="362"/>
      <c r="H189" s="362"/>
      <c r="I189" s="362"/>
      <c r="J189" s="362"/>
      <c r="K189" s="362"/>
      <c r="L189" s="362"/>
      <c r="M189" s="362"/>
      <c r="N189" s="362"/>
      <c r="O189" s="362"/>
      <c r="P189" s="362"/>
      <c r="Q189" s="362"/>
      <c r="R189" s="362"/>
      <c r="S189" s="362"/>
      <c r="T189" s="362"/>
      <c r="U189" s="362"/>
      <c r="V189" s="362"/>
      <c r="W189" s="362"/>
      <c r="X189" s="362"/>
      <c r="Y189" s="362"/>
      <c r="Z189" s="362"/>
      <c r="AA189" s="362"/>
      <c r="AB189" s="362"/>
      <c r="AC189" s="362"/>
      <c r="AD189" s="362"/>
      <c r="AE189" s="362"/>
      <c r="AF189" s="362"/>
      <c r="AG189" s="362"/>
      <c r="AH189" s="362"/>
      <c r="AI189" s="362"/>
      <c r="AJ189" s="362"/>
      <c r="AK189" s="362"/>
      <c r="AL189" s="362"/>
      <c r="AM189" s="362"/>
      <c r="AN189" s="362"/>
      <c r="AO189" s="362"/>
      <c r="AP189" s="362"/>
      <c r="AQ189" s="362"/>
      <c r="AR189" s="362"/>
      <c r="AS189" s="362"/>
      <c r="AT189" s="362"/>
    </row>
    <row r="190" spans="2:46" ht="14.4" x14ac:dyDescent="0.3">
      <c r="B190" s="362"/>
      <c r="C190" s="362"/>
      <c r="D190" s="362"/>
      <c r="E190" s="362"/>
      <c r="F190" s="362"/>
      <c r="G190" s="362"/>
      <c r="H190" s="362"/>
      <c r="I190" s="362"/>
      <c r="J190" s="362"/>
      <c r="K190" s="362"/>
      <c r="L190" s="362"/>
      <c r="M190" s="362"/>
      <c r="N190" s="362"/>
      <c r="O190" s="362"/>
      <c r="P190" s="362"/>
      <c r="Q190" s="362"/>
      <c r="R190" s="362"/>
      <c r="S190" s="362"/>
      <c r="T190" s="362"/>
      <c r="U190" s="362"/>
      <c r="V190" s="362"/>
      <c r="W190" s="362"/>
      <c r="X190" s="362"/>
      <c r="Y190" s="362"/>
      <c r="Z190" s="362"/>
      <c r="AA190" s="362"/>
      <c r="AB190" s="362"/>
      <c r="AC190" s="362"/>
      <c r="AD190" s="362"/>
      <c r="AE190" s="362"/>
      <c r="AF190" s="362"/>
      <c r="AG190" s="362"/>
      <c r="AH190" s="362"/>
      <c r="AI190" s="362"/>
      <c r="AJ190" s="362"/>
      <c r="AK190" s="362"/>
      <c r="AL190" s="362"/>
      <c r="AM190" s="362"/>
      <c r="AN190" s="362"/>
      <c r="AO190" s="362"/>
      <c r="AP190" s="362"/>
      <c r="AQ190" s="362"/>
      <c r="AR190" s="362"/>
      <c r="AS190" s="362"/>
      <c r="AT190" s="362"/>
    </row>
    <row r="191" spans="2:46" ht="14.4" x14ac:dyDescent="0.3">
      <c r="B191" s="362"/>
      <c r="C191" s="362"/>
      <c r="D191" s="362"/>
      <c r="E191" s="362"/>
      <c r="F191" s="362"/>
      <c r="G191" s="362"/>
      <c r="H191" s="362"/>
      <c r="I191" s="362"/>
      <c r="J191" s="362"/>
      <c r="K191" s="362"/>
      <c r="L191" s="362"/>
      <c r="M191" s="362"/>
      <c r="N191" s="362"/>
      <c r="O191" s="362"/>
      <c r="P191" s="362"/>
      <c r="Q191" s="362"/>
      <c r="R191" s="362"/>
      <c r="S191" s="362"/>
      <c r="T191" s="362"/>
      <c r="U191" s="362"/>
      <c r="V191" s="362"/>
      <c r="W191" s="362"/>
      <c r="X191" s="362"/>
      <c r="Y191" s="362"/>
      <c r="Z191" s="362"/>
      <c r="AA191" s="362"/>
      <c r="AB191" s="362"/>
      <c r="AC191" s="362"/>
      <c r="AD191" s="362"/>
      <c r="AE191" s="362"/>
      <c r="AF191" s="362"/>
      <c r="AG191" s="362"/>
      <c r="AH191" s="362"/>
      <c r="AI191" s="362"/>
      <c r="AJ191" s="362"/>
      <c r="AK191" s="362"/>
      <c r="AL191" s="362"/>
      <c r="AM191" s="362"/>
      <c r="AN191" s="362"/>
      <c r="AO191" s="362"/>
      <c r="AP191" s="362"/>
      <c r="AQ191" s="362"/>
      <c r="AR191" s="362"/>
      <c r="AS191" s="362"/>
      <c r="AT191" s="362"/>
    </row>
    <row r="192" spans="2:46" ht="14.4" x14ac:dyDescent="0.3">
      <c r="B192" s="362"/>
      <c r="C192" s="362"/>
      <c r="D192" s="362"/>
      <c r="E192" s="362"/>
      <c r="F192" s="362"/>
      <c r="G192" s="362"/>
      <c r="H192" s="362"/>
      <c r="I192" s="362"/>
      <c r="J192" s="362"/>
      <c r="K192" s="362"/>
      <c r="L192" s="362"/>
      <c r="M192" s="362"/>
      <c r="N192" s="362"/>
      <c r="O192" s="362"/>
      <c r="P192" s="362"/>
      <c r="Q192" s="362"/>
      <c r="R192" s="362"/>
      <c r="S192" s="362"/>
      <c r="T192" s="362"/>
      <c r="U192" s="362"/>
      <c r="V192" s="362"/>
      <c r="W192" s="362"/>
      <c r="X192" s="362"/>
      <c r="Y192" s="362"/>
      <c r="Z192" s="362"/>
      <c r="AA192" s="362"/>
      <c r="AB192" s="362"/>
      <c r="AC192" s="362"/>
      <c r="AD192" s="362"/>
      <c r="AE192" s="362"/>
      <c r="AF192" s="362"/>
      <c r="AG192" s="362"/>
      <c r="AH192" s="362"/>
      <c r="AI192" s="362"/>
      <c r="AJ192" s="362"/>
      <c r="AK192" s="362"/>
      <c r="AL192" s="362"/>
      <c r="AM192" s="362"/>
      <c r="AN192" s="362"/>
      <c r="AO192" s="362"/>
      <c r="AP192" s="362"/>
      <c r="AQ192" s="362"/>
      <c r="AR192" s="362"/>
      <c r="AS192" s="362"/>
      <c r="AT192" s="362"/>
    </row>
    <row r="193" spans="2:46" ht="14.4" x14ac:dyDescent="0.3">
      <c r="B193" s="362"/>
      <c r="C193" s="362"/>
      <c r="D193" s="362"/>
      <c r="E193" s="362"/>
      <c r="F193" s="362"/>
      <c r="G193" s="362"/>
      <c r="H193" s="362"/>
      <c r="I193" s="362"/>
      <c r="J193" s="362"/>
      <c r="K193" s="362"/>
      <c r="L193" s="362"/>
      <c r="M193" s="362"/>
      <c r="N193" s="362"/>
      <c r="O193" s="362"/>
      <c r="P193" s="362"/>
      <c r="Q193" s="362"/>
      <c r="R193" s="362"/>
      <c r="S193" s="362"/>
      <c r="T193" s="362"/>
      <c r="U193" s="362"/>
      <c r="V193" s="362"/>
      <c r="W193" s="362"/>
      <c r="X193" s="362"/>
      <c r="Y193" s="362"/>
      <c r="Z193" s="362"/>
      <c r="AA193" s="362"/>
      <c r="AB193" s="362"/>
      <c r="AC193" s="362"/>
      <c r="AD193" s="362"/>
      <c r="AE193" s="362"/>
      <c r="AF193" s="362"/>
      <c r="AG193" s="362"/>
      <c r="AH193" s="362"/>
      <c r="AI193" s="362"/>
      <c r="AJ193" s="362"/>
      <c r="AK193" s="362"/>
      <c r="AL193" s="362"/>
      <c r="AM193" s="362"/>
      <c r="AN193" s="362"/>
      <c r="AO193" s="362"/>
      <c r="AP193" s="362"/>
      <c r="AQ193" s="362"/>
      <c r="AR193" s="362"/>
      <c r="AS193" s="362"/>
      <c r="AT193" s="362"/>
    </row>
    <row r="194" spans="2:46" ht="14.4" x14ac:dyDescent="0.3">
      <c r="B194" s="362"/>
      <c r="C194" s="362"/>
      <c r="D194" s="362"/>
      <c r="E194" s="362"/>
      <c r="F194" s="362"/>
      <c r="G194" s="362"/>
      <c r="H194" s="362"/>
      <c r="I194" s="362"/>
      <c r="J194" s="362"/>
      <c r="K194" s="362"/>
      <c r="L194" s="362"/>
      <c r="M194" s="362"/>
      <c r="N194" s="362"/>
      <c r="O194" s="362"/>
      <c r="P194" s="362"/>
      <c r="Q194" s="362"/>
      <c r="R194" s="362"/>
      <c r="S194" s="362"/>
      <c r="T194" s="362"/>
      <c r="U194" s="362"/>
      <c r="V194" s="362"/>
      <c r="W194" s="362"/>
      <c r="X194" s="362"/>
      <c r="Y194" s="362"/>
      <c r="Z194" s="362"/>
      <c r="AA194" s="362"/>
      <c r="AB194" s="362"/>
      <c r="AC194" s="362"/>
      <c r="AD194" s="362"/>
      <c r="AE194" s="362"/>
      <c r="AF194" s="362"/>
      <c r="AG194" s="362"/>
      <c r="AH194" s="362"/>
      <c r="AI194" s="362"/>
      <c r="AJ194" s="362"/>
      <c r="AK194" s="362"/>
      <c r="AL194" s="362"/>
      <c r="AM194" s="362"/>
      <c r="AN194" s="362"/>
      <c r="AO194" s="362"/>
      <c r="AP194" s="362"/>
      <c r="AQ194" s="362"/>
      <c r="AR194" s="362"/>
      <c r="AS194" s="362"/>
      <c r="AT194" s="362"/>
    </row>
    <row r="195" spans="2:46" ht="14.4" x14ac:dyDescent="0.3">
      <c r="B195" s="362"/>
      <c r="C195" s="362"/>
      <c r="D195" s="362"/>
      <c r="E195" s="362"/>
      <c r="F195" s="362"/>
      <c r="G195" s="362"/>
      <c r="H195" s="362"/>
      <c r="I195" s="362"/>
      <c r="J195" s="362"/>
      <c r="K195" s="362"/>
      <c r="L195" s="362"/>
      <c r="M195" s="362"/>
      <c r="N195" s="362"/>
      <c r="O195" s="362"/>
      <c r="P195" s="362"/>
      <c r="Q195" s="362"/>
      <c r="R195" s="362"/>
      <c r="S195" s="362"/>
      <c r="T195" s="362"/>
      <c r="U195" s="362"/>
      <c r="V195" s="362"/>
      <c r="W195" s="362"/>
      <c r="X195" s="362"/>
      <c r="Y195" s="362"/>
      <c r="Z195" s="362"/>
      <c r="AA195" s="362"/>
      <c r="AB195" s="362"/>
      <c r="AC195" s="362"/>
      <c r="AD195" s="362"/>
      <c r="AE195" s="362"/>
      <c r="AF195" s="362"/>
      <c r="AG195" s="362"/>
      <c r="AH195" s="362"/>
      <c r="AI195" s="362"/>
      <c r="AJ195" s="362"/>
      <c r="AK195" s="362"/>
      <c r="AL195" s="362"/>
      <c r="AM195" s="362"/>
      <c r="AN195" s="362"/>
      <c r="AO195" s="362"/>
      <c r="AP195" s="362"/>
      <c r="AQ195" s="362"/>
      <c r="AR195" s="362"/>
      <c r="AS195" s="362"/>
      <c r="AT195" s="362"/>
    </row>
    <row r="196" spans="2:46" ht="14.4" x14ac:dyDescent="0.3">
      <c r="B196" s="362"/>
      <c r="C196" s="362"/>
      <c r="D196" s="362"/>
      <c r="E196" s="362"/>
      <c r="F196" s="362"/>
      <c r="G196" s="362"/>
      <c r="H196" s="362"/>
      <c r="I196" s="362"/>
      <c r="J196" s="362"/>
      <c r="K196" s="362"/>
      <c r="L196" s="362"/>
      <c r="M196" s="362"/>
      <c r="N196" s="362"/>
      <c r="O196" s="362"/>
      <c r="P196" s="362"/>
      <c r="Q196" s="362"/>
      <c r="R196" s="362"/>
      <c r="S196" s="362"/>
      <c r="T196" s="362"/>
      <c r="U196" s="362"/>
      <c r="V196" s="362"/>
      <c r="W196" s="362"/>
      <c r="X196" s="362"/>
      <c r="Y196" s="362"/>
      <c r="Z196" s="362"/>
      <c r="AA196" s="362"/>
      <c r="AB196" s="362"/>
      <c r="AC196" s="362"/>
      <c r="AD196" s="362"/>
      <c r="AE196" s="362"/>
      <c r="AF196" s="362"/>
      <c r="AG196" s="362"/>
      <c r="AH196" s="362"/>
      <c r="AI196" s="362"/>
      <c r="AJ196" s="362"/>
      <c r="AK196" s="362"/>
      <c r="AL196" s="362"/>
      <c r="AM196" s="362"/>
      <c r="AN196" s="362"/>
      <c r="AO196" s="362"/>
      <c r="AP196" s="362"/>
      <c r="AQ196" s="362"/>
      <c r="AR196" s="362"/>
      <c r="AS196" s="362"/>
      <c r="AT196" s="362"/>
    </row>
    <row r="197" spans="2:46" ht="14.4" x14ac:dyDescent="0.3">
      <c r="B197" s="362"/>
      <c r="C197" s="362"/>
      <c r="D197" s="362"/>
      <c r="E197" s="362"/>
      <c r="F197" s="362"/>
      <c r="G197" s="362"/>
      <c r="H197" s="362"/>
      <c r="I197" s="362"/>
      <c r="J197" s="362"/>
      <c r="K197" s="362"/>
      <c r="L197" s="362"/>
      <c r="M197" s="362"/>
      <c r="N197" s="362"/>
      <c r="O197" s="362"/>
      <c r="P197" s="362"/>
      <c r="Q197" s="362"/>
      <c r="R197" s="362"/>
      <c r="S197" s="362"/>
      <c r="T197" s="362"/>
      <c r="U197" s="362"/>
      <c r="V197" s="362"/>
      <c r="W197" s="362"/>
      <c r="X197" s="362"/>
      <c r="Y197" s="362"/>
      <c r="Z197" s="362"/>
      <c r="AA197" s="362"/>
      <c r="AB197" s="362"/>
      <c r="AC197" s="362"/>
      <c r="AD197" s="362"/>
      <c r="AE197" s="362"/>
      <c r="AF197" s="362"/>
      <c r="AG197" s="362"/>
      <c r="AH197" s="362"/>
      <c r="AI197" s="362"/>
      <c r="AJ197" s="362"/>
      <c r="AK197" s="362"/>
      <c r="AL197" s="362"/>
      <c r="AM197" s="362"/>
      <c r="AN197" s="362"/>
      <c r="AO197" s="362"/>
      <c r="AP197" s="362"/>
      <c r="AQ197" s="362"/>
      <c r="AR197" s="362"/>
      <c r="AS197" s="362"/>
      <c r="AT197" s="362"/>
    </row>
    <row r="198" spans="2:46" ht="14.4" x14ac:dyDescent="0.3">
      <c r="B198" s="362"/>
      <c r="C198" s="362"/>
      <c r="D198" s="362"/>
      <c r="E198" s="362"/>
      <c r="F198" s="362"/>
      <c r="G198" s="362"/>
      <c r="H198" s="362"/>
      <c r="I198" s="362"/>
      <c r="J198" s="362"/>
      <c r="K198" s="362"/>
      <c r="L198" s="362"/>
      <c r="M198" s="362"/>
      <c r="N198" s="362"/>
      <c r="O198" s="362"/>
      <c r="P198" s="362"/>
      <c r="Q198" s="362"/>
      <c r="R198" s="362"/>
      <c r="S198" s="362"/>
      <c r="T198" s="362"/>
      <c r="U198" s="362"/>
      <c r="V198" s="362"/>
      <c r="W198" s="362"/>
      <c r="X198" s="362"/>
      <c r="Y198" s="362"/>
      <c r="Z198" s="362"/>
      <c r="AA198" s="362"/>
      <c r="AB198" s="362"/>
      <c r="AC198" s="362"/>
      <c r="AD198" s="362"/>
      <c r="AE198" s="362"/>
      <c r="AF198" s="362"/>
      <c r="AG198" s="362"/>
      <c r="AH198" s="362"/>
      <c r="AI198" s="362"/>
      <c r="AJ198" s="362"/>
      <c r="AK198" s="362"/>
      <c r="AL198" s="362"/>
      <c r="AM198" s="362"/>
      <c r="AN198" s="362"/>
      <c r="AO198" s="362"/>
      <c r="AP198" s="362"/>
      <c r="AQ198" s="362"/>
      <c r="AR198" s="362"/>
      <c r="AS198" s="362"/>
      <c r="AT198" s="362"/>
    </row>
    <row r="199" spans="2:46" ht="14.4" x14ac:dyDescent="0.3">
      <c r="B199" s="362"/>
      <c r="C199" s="362"/>
      <c r="D199" s="362"/>
      <c r="E199" s="362"/>
      <c r="F199" s="362"/>
      <c r="G199" s="362"/>
      <c r="H199" s="362"/>
      <c r="I199" s="362"/>
      <c r="J199" s="362"/>
      <c r="K199" s="362"/>
      <c r="L199" s="362"/>
      <c r="M199" s="362"/>
      <c r="N199" s="362"/>
      <c r="O199" s="362"/>
      <c r="P199" s="362"/>
      <c r="Q199" s="362"/>
      <c r="R199" s="362"/>
      <c r="S199" s="362"/>
      <c r="T199" s="362"/>
      <c r="U199" s="362"/>
      <c r="V199" s="362"/>
      <c r="W199" s="362"/>
      <c r="X199" s="362"/>
      <c r="Y199" s="362"/>
      <c r="Z199" s="362"/>
      <c r="AA199" s="362"/>
      <c r="AB199" s="362"/>
      <c r="AC199" s="362"/>
      <c r="AD199" s="362"/>
      <c r="AE199" s="362"/>
      <c r="AF199" s="362"/>
      <c r="AG199" s="362"/>
      <c r="AH199" s="362"/>
      <c r="AI199" s="362"/>
      <c r="AJ199" s="362"/>
      <c r="AK199" s="362"/>
      <c r="AL199" s="362"/>
      <c r="AM199" s="362"/>
      <c r="AN199" s="362"/>
      <c r="AO199" s="362"/>
      <c r="AP199" s="362"/>
      <c r="AQ199" s="362"/>
      <c r="AR199" s="362"/>
      <c r="AS199" s="362"/>
      <c r="AT199" s="362"/>
    </row>
    <row r="200" spans="2:46" ht="14.4" x14ac:dyDescent="0.3">
      <c r="B200" s="362"/>
      <c r="C200" s="362"/>
      <c r="D200" s="362"/>
      <c r="E200" s="362"/>
      <c r="F200" s="362"/>
      <c r="G200" s="362"/>
      <c r="H200" s="362"/>
      <c r="I200" s="362"/>
      <c r="J200" s="362"/>
      <c r="K200" s="362"/>
      <c r="L200" s="362"/>
      <c r="M200" s="362"/>
      <c r="N200" s="362"/>
      <c r="O200" s="362"/>
      <c r="P200" s="362"/>
      <c r="Q200" s="362"/>
      <c r="R200" s="362"/>
      <c r="S200" s="362"/>
      <c r="T200" s="362"/>
      <c r="U200" s="362"/>
      <c r="V200" s="362"/>
      <c r="W200" s="362"/>
      <c r="X200" s="362"/>
      <c r="Y200" s="362"/>
      <c r="Z200" s="362"/>
      <c r="AA200" s="362"/>
      <c r="AB200" s="362"/>
      <c r="AC200" s="362"/>
      <c r="AD200" s="362"/>
      <c r="AE200" s="362"/>
      <c r="AF200" s="362"/>
      <c r="AG200" s="362"/>
      <c r="AH200" s="362"/>
      <c r="AI200" s="362"/>
      <c r="AJ200" s="362"/>
      <c r="AK200" s="362"/>
      <c r="AL200" s="362"/>
      <c r="AM200" s="362"/>
      <c r="AN200" s="362"/>
      <c r="AO200" s="362"/>
      <c r="AP200" s="362"/>
      <c r="AQ200" s="362"/>
      <c r="AR200" s="362"/>
      <c r="AS200" s="362"/>
      <c r="AT200" s="362"/>
    </row>
    <row r="201" spans="2:46" ht="14.4" x14ac:dyDescent="0.3">
      <c r="B201" s="362"/>
      <c r="C201" s="362"/>
      <c r="D201" s="362"/>
      <c r="E201" s="362"/>
      <c r="F201" s="362"/>
      <c r="G201" s="362"/>
      <c r="H201" s="362"/>
      <c r="I201" s="362"/>
      <c r="J201" s="362"/>
      <c r="K201" s="362"/>
      <c r="L201" s="362"/>
      <c r="M201" s="362"/>
      <c r="N201" s="362"/>
      <c r="O201" s="362"/>
      <c r="P201" s="362"/>
      <c r="Q201" s="362"/>
      <c r="R201" s="362"/>
      <c r="S201" s="362"/>
      <c r="T201" s="362"/>
      <c r="U201" s="362"/>
      <c r="V201" s="362"/>
      <c r="W201" s="362"/>
      <c r="X201" s="362"/>
      <c r="Y201" s="362"/>
      <c r="Z201" s="362"/>
      <c r="AA201" s="362"/>
      <c r="AB201" s="362"/>
      <c r="AC201" s="362"/>
      <c r="AD201" s="362"/>
      <c r="AE201" s="362"/>
      <c r="AF201" s="362"/>
      <c r="AG201" s="362"/>
      <c r="AH201" s="362"/>
      <c r="AI201" s="362"/>
      <c r="AJ201" s="362"/>
      <c r="AK201" s="362"/>
      <c r="AL201" s="362"/>
      <c r="AM201" s="362"/>
      <c r="AN201" s="362"/>
      <c r="AO201" s="362"/>
      <c r="AP201" s="362"/>
      <c r="AQ201" s="362"/>
      <c r="AR201" s="362"/>
      <c r="AS201" s="362"/>
      <c r="AT201" s="362"/>
    </row>
    <row r="202" spans="2:46" ht="14.4" x14ac:dyDescent="0.3">
      <c r="B202" s="362"/>
      <c r="C202" s="362"/>
      <c r="D202" s="362"/>
      <c r="E202" s="362"/>
      <c r="F202" s="362"/>
      <c r="G202" s="362"/>
      <c r="H202" s="362"/>
      <c r="I202" s="362"/>
      <c r="J202" s="362"/>
      <c r="K202" s="362"/>
      <c r="L202" s="362"/>
      <c r="M202" s="362"/>
      <c r="N202" s="362"/>
      <c r="O202" s="362"/>
      <c r="P202" s="362"/>
      <c r="Q202" s="362"/>
      <c r="R202" s="362"/>
      <c r="S202" s="362"/>
      <c r="T202" s="362"/>
      <c r="U202" s="362"/>
      <c r="V202" s="362"/>
      <c r="W202" s="362"/>
      <c r="X202" s="362"/>
      <c r="Y202" s="362"/>
      <c r="Z202" s="362"/>
      <c r="AA202" s="362"/>
      <c r="AB202" s="362"/>
      <c r="AC202" s="362"/>
      <c r="AD202" s="362"/>
      <c r="AE202" s="362"/>
      <c r="AF202" s="362"/>
      <c r="AG202" s="362"/>
      <c r="AH202" s="362"/>
      <c r="AI202" s="362"/>
      <c r="AJ202" s="362"/>
      <c r="AK202" s="362"/>
      <c r="AL202" s="362"/>
      <c r="AM202" s="362"/>
      <c r="AN202" s="362"/>
      <c r="AO202" s="362"/>
      <c r="AP202" s="362"/>
      <c r="AQ202" s="362"/>
      <c r="AR202" s="362"/>
      <c r="AS202" s="362"/>
      <c r="AT202" s="362"/>
    </row>
    <row r="203" spans="2:46" ht="14.4" x14ac:dyDescent="0.3">
      <c r="B203" s="362"/>
      <c r="C203" s="362"/>
      <c r="D203" s="362"/>
      <c r="E203" s="362"/>
      <c r="F203" s="362"/>
      <c r="G203" s="362"/>
      <c r="H203" s="362"/>
      <c r="I203" s="362"/>
      <c r="J203" s="362"/>
      <c r="K203" s="362"/>
      <c r="L203" s="362"/>
      <c r="M203" s="362"/>
      <c r="N203" s="362"/>
      <c r="O203" s="362"/>
      <c r="P203" s="362"/>
      <c r="Q203" s="362"/>
      <c r="R203" s="362"/>
      <c r="S203" s="362"/>
      <c r="T203" s="362"/>
      <c r="U203" s="362"/>
      <c r="V203" s="362"/>
      <c r="W203" s="362"/>
      <c r="X203" s="362"/>
      <c r="Y203" s="362"/>
      <c r="Z203" s="362"/>
      <c r="AA203" s="362"/>
      <c r="AB203" s="362"/>
      <c r="AC203" s="362"/>
      <c r="AD203" s="362"/>
      <c r="AE203" s="362"/>
      <c r="AF203" s="362"/>
      <c r="AG203" s="362"/>
      <c r="AH203" s="362"/>
      <c r="AI203" s="362"/>
      <c r="AJ203" s="362"/>
      <c r="AK203" s="362"/>
      <c r="AL203" s="362"/>
      <c r="AM203" s="362"/>
      <c r="AN203" s="362"/>
      <c r="AO203" s="362"/>
      <c r="AP203" s="362"/>
      <c r="AQ203" s="362"/>
      <c r="AR203" s="362"/>
      <c r="AS203" s="362"/>
      <c r="AT203" s="362"/>
    </row>
    <row r="204" spans="2:46" ht="14.4" x14ac:dyDescent="0.3">
      <c r="B204" s="362"/>
      <c r="C204" s="362"/>
      <c r="D204" s="362"/>
      <c r="E204" s="362"/>
      <c r="F204" s="362"/>
      <c r="G204" s="362"/>
      <c r="H204" s="362"/>
      <c r="I204" s="362"/>
      <c r="J204" s="362"/>
      <c r="K204" s="362"/>
      <c r="L204" s="362"/>
      <c r="M204" s="362"/>
      <c r="N204" s="362"/>
      <c r="O204" s="362"/>
      <c r="P204" s="362"/>
      <c r="Q204" s="362"/>
      <c r="R204" s="362"/>
      <c r="S204" s="362"/>
      <c r="T204" s="362"/>
      <c r="U204" s="362"/>
      <c r="V204" s="362"/>
      <c r="W204" s="362"/>
      <c r="X204" s="362"/>
      <c r="Y204" s="362"/>
      <c r="Z204" s="362"/>
      <c r="AA204" s="362"/>
      <c r="AB204" s="362"/>
      <c r="AC204" s="362"/>
      <c r="AD204" s="362"/>
      <c r="AE204" s="362"/>
      <c r="AF204" s="362"/>
      <c r="AG204" s="362"/>
      <c r="AH204" s="362"/>
      <c r="AI204" s="362"/>
      <c r="AJ204" s="362"/>
      <c r="AK204" s="362"/>
      <c r="AL204" s="362"/>
      <c r="AM204" s="362"/>
      <c r="AN204" s="362"/>
      <c r="AO204" s="362"/>
      <c r="AP204" s="362"/>
      <c r="AQ204" s="362"/>
      <c r="AR204" s="362"/>
      <c r="AS204" s="362"/>
      <c r="AT204" s="362"/>
    </row>
    <row r="205" spans="2:46" ht="14.4" x14ac:dyDescent="0.3">
      <c r="B205" s="362"/>
      <c r="C205" s="362"/>
      <c r="D205" s="362"/>
      <c r="E205" s="362"/>
      <c r="F205" s="362"/>
      <c r="G205" s="362"/>
      <c r="H205" s="362"/>
      <c r="I205" s="362"/>
      <c r="J205" s="362"/>
      <c r="K205" s="362"/>
      <c r="L205" s="362"/>
      <c r="M205" s="362"/>
      <c r="N205" s="362"/>
      <c r="O205" s="362"/>
      <c r="P205" s="362"/>
      <c r="Q205" s="362"/>
      <c r="R205" s="362"/>
      <c r="S205" s="362"/>
      <c r="T205" s="362"/>
      <c r="U205" s="362"/>
      <c r="V205" s="362"/>
      <c r="W205" s="362"/>
      <c r="X205" s="362"/>
      <c r="Y205" s="362"/>
      <c r="Z205" s="362"/>
      <c r="AA205" s="362"/>
      <c r="AB205" s="362"/>
      <c r="AC205" s="362"/>
      <c r="AD205" s="362"/>
      <c r="AE205" s="362"/>
      <c r="AF205" s="362"/>
      <c r="AG205" s="362"/>
      <c r="AH205" s="362"/>
      <c r="AI205" s="362"/>
      <c r="AJ205" s="362"/>
      <c r="AK205" s="362"/>
      <c r="AL205" s="362"/>
      <c r="AM205" s="362"/>
      <c r="AN205" s="362"/>
      <c r="AO205" s="362"/>
      <c r="AP205" s="362"/>
      <c r="AQ205" s="362"/>
      <c r="AR205" s="362"/>
      <c r="AS205" s="362"/>
      <c r="AT205" s="362"/>
    </row>
    <row r="206" spans="2:46" ht="14.4" x14ac:dyDescent="0.3">
      <c r="B206" s="362"/>
      <c r="C206" s="362"/>
      <c r="D206" s="362"/>
      <c r="E206" s="362"/>
      <c r="F206" s="362"/>
      <c r="G206" s="362"/>
      <c r="H206" s="362"/>
      <c r="I206" s="362"/>
      <c r="J206" s="362"/>
      <c r="K206" s="362"/>
      <c r="L206" s="362"/>
      <c r="M206" s="362"/>
      <c r="N206" s="362"/>
      <c r="O206" s="362"/>
      <c r="P206" s="362"/>
      <c r="Q206" s="362"/>
      <c r="R206" s="362"/>
      <c r="S206" s="362"/>
      <c r="T206" s="362"/>
      <c r="U206" s="362"/>
      <c r="V206" s="362"/>
      <c r="W206" s="362"/>
      <c r="X206" s="362"/>
      <c r="Y206" s="362"/>
      <c r="Z206" s="362"/>
      <c r="AA206" s="362"/>
      <c r="AB206" s="362"/>
      <c r="AC206" s="362"/>
      <c r="AD206" s="362"/>
      <c r="AE206" s="362"/>
      <c r="AF206" s="362"/>
      <c r="AG206" s="362"/>
      <c r="AH206" s="362"/>
      <c r="AI206" s="362"/>
      <c r="AJ206" s="362"/>
      <c r="AK206" s="362"/>
      <c r="AL206" s="362"/>
      <c r="AM206" s="362"/>
      <c r="AN206" s="362"/>
      <c r="AO206" s="362"/>
      <c r="AP206" s="362"/>
      <c r="AQ206" s="362"/>
      <c r="AR206" s="362"/>
      <c r="AS206" s="362"/>
      <c r="AT206" s="362"/>
    </row>
    <row r="207" spans="2:46" ht="14.4" x14ac:dyDescent="0.3">
      <c r="B207" s="362"/>
      <c r="C207" s="362"/>
      <c r="D207" s="362"/>
      <c r="E207" s="362"/>
      <c r="F207" s="362"/>
      <c r="G207" s="362"/>
      <c r="H207" s="362"/>
      <c r="I207" s="362"/>
      <c r="J207" s="362"/>
      <c r="K207" s="362"/>
      <c r="L207" s="362"/>
      <c r="M207" s="362"/>
      <c r="N207" s="362"/>
      <c r="O207" s="362"/>
      <c r="P207" s="362"/>
      <c r="Q207" s="362"/>
      <c r="R207" s="362"/>
      <c r="S207" s="362"/>
      <c r="T207" s="362"/>
      <c r="U207" s="362"/>
      <c r="V207" s="362"/>
      <c r="W207" s="362"/>
      <c r="X207" s="362"/>
      <c r="Y207" s="362"/>
      <c r="Z207" s="362"/>
      <c r="AA207" s="362"/>
      <c r="AB207" s="362"/>
      <c r="AC207" s="362"/>
      <c r="AD207" s="362"/>
      <c r="AE207" s="362"/>
      <c r="AF207" s="362"/>
      <c r="AG207" s="362"/>
      <c r="AH207" s="362"/>
      <c r="AI207" s="362"/>
      <c r="AJ207" s="362"/>
      <c r="AK207" s="362"/>
      <c r="AL207" s="362"/>
      <c r="AM207" s="362"/>
      <c r="AN207" s="362"/>
      <c r="AO207" s="362"/>
      <c r="AP207" s="362"/>
      <c r="AQ207" s="362"/>
      <c r="AR207" s="362"/>
      <c r="AS207" s="362"/>
      <c r="AT207" s="362"/>
    </row>
    <row r="208" spans="2:46" ht="14.4" x14ac:dyDescent="0.3">
      <c r="B208" s="362"/>
      <c r="C208" s="362"/>
      <c r="D208" s="362"/>
      <c r="E208" s="362"/>
      <c r="F208" s="362"/>
      <c r="G208" s="362"/>
      <c r="H208" s="362"/>
      <c r="I208" s="362"/>
      <c r="J208" s="362"/>
      <c r="K208" s="362"/>
      <c r="L208" s="362"/>
      <c r="M208" s="362"/>
      <c r="N208" s="362"/>
      <c r="O208" s="362"/>
      <c r="P208" s="362"/>
      <c r="Q208" s="362"/>
      <c r="R208" s="362"/>
      <c r="S208" s="362"/>
      <c r="T208" s="362"/>
      <c r="U208" s="362"/>
      <c r="V208" s="362"/>
      <c r="W208" s="362"/>
      <c r="X208" s="362"/>
      <c r="Y208" s="362"/>
      <c r="Z208" s="362"/>
      <c r="AA208" s="362"/>
      <c r="AB208" s="362"/>
      <c r="AC208" s="362"/>
      <c r="AD208" s="362"/>
      <c r="AE208" s="362"/>
      <c r="AF208" s="362"/>
      <c r="AG208" s="362"/>
      <c r="AH208" s="362"/>
      <c r="AI208" s="362"/>
      <c r="AJ208" s="362"/>
      <c r="AK208" s="362"/>
      <c r="AL208" s="362"/>
      <c r="AM208" s="362"/>
      <c r="AN208" s="362"/>
      <c r="AO208" s="362"/>
      <c r="AP208" s="362"/>
      <c r="AQ208" s="362"/>
      <c r="AR208" s="362"/>
      <c r="AS208" s="362"/>
      <c r="AT208" s="362"/>
    </row>
    <row r="209" spans="2:46" ht="14.4" x14ac:dyDescent="0.3">
      <c r="B209" s="362"/>
      <c r="C209" s="362"/>
      <c r="D209" s="362"/>
      <c r="E209" s="362"/>
      <c r="F209" s="362"/>
      <c r="G209" s="362"/>
      <c r="H209" s="362"/>
      <c r="I209" s="362"/>
      <c r="J209" s="362"/>
      <c r="K209" s="362"/>
      <c r="L209" s="362"/>
      <c r="M209" s="362"/>
      <c r="N209" s="362"/>
      <c r="O209" s="362"/>
      <c r="P209" s="362"/>
      <c r="Q209" s="362"/>
      <c r="R209" s="362"/>
      <c r="S209" s="362"/>
      <c r="T209" s="362"/>
      <c r="U209" s="362"/>
      <c r="V209" s="362"/>
      <c r="W209" s="362"/>
      <c r="X209" s="362"/>
      <c r="Y209" s="362"/>
      <c r="Z209" s="362"/>
      <c r="AA209" s="362"/>
      <c r="AB209" s="362"/>
      <c r="AC209" s="362"/>
      <c r="AD209" s="362"/>
      <c r="AE209" s="362"/>
      <c r="AF209" s="362"/>
      <c r="AG209" s="362"/>
      <c r="AH209" s="362"/>
      <c r="AI209" s="362"/>
      <c r="AJ209" s="362"/>
      <c r="AK209" s="362"/>
      <c r="AL209" s="362"/>
      <c r="AM209" s="362"/>
      <c r="AN209" s="362"/>
      <c r="AO209" s="362"/>
      <c r="AP209" s="362"/>
      <c r="AQ209" s="362"/>
      <c r="AR209" s="362"/>
      <c r="AS209" s="362"/>
      <c r="AT209" s="362"/>
    </row>
    <row r="210" spans="2:46" ht="14.4" x14ac:dyDescent="0.3">
      <c r="B210" s="362"/>
      <c r="C210" s="362"/>
      <c r="D210" s="362"/>
      <c r="E210" s="362"/>
      <c r="F210" s="362"/>
      <c r="G210" s="362"/>
      <c r="H210" s="362"/>
      <c r="I210" s="362"/>
      <c r="J210" s="362"/>
      <c r="K210" s="362"/>
      <c r="L210" s="362"/>
      <c r="M210" s="362"/>
      <c r="N210" s="362"/>
      <c r="O210" s="362"/>
      <c r="P210" s="362"/>
      <c r="Q210" s="362"/>
      <c r="R210" s="362"/>
      <c r="S210" s="362"/>
      <c r="T210" s="362"/>
      <c r="U210" s="362"/>
      <c r="V210" s="362"/>
      <c r="W210" s="362"/>
      <c r="X210" s="362"/>
      <c r="Y210" s="362"/>
      <c r="Z210" s="362"/>
      <c r="AA210" s="362"/>
      <c r="AB210" s="362"/>
      <c r="AC210" s="362"/>
      <c r="AD210" s="362"/>
      <c r="AE210" s="362"/>
      <c r="AF210" s="362"/>
      <c r="AG210" s="362"/>
      <c r="AH210" s="362"/>
      <c r="AI210" s="362"/>
      <c r="AJ210" s="362"/>
      <c r="AK210" s="362"/>
      <c r="AL210" s="362"/>
      <c r="AM210" s="362"/>
      <c r="AN210" s="362"/>
      <c r="AO210" s="362"/>
      <c r="AP210" s="362"/>
      <c r="AQ210" s="362"/>
      <c r="AR210" s="362"/>
      <c r="AS210" s="362"/>
      <c r="AT210" s="362"/>
    </row>
    <row r="211" spans="2:46" ht="14.4" x14ac:dyDescent="0.3">
      <c r="B211" s="362"/>
      <c r="C211" s="362"/>
      <c r="D211" s="362"/>
      <c r="E211" s="362"/>
      <c r="F211" s="362"/>
      <c r="G211" s="362"/>
      <c r="H211" s="362"/>
      <c r="I211" s="362"/>
      <c r="J211" s="362"/>
      <c r="K211" s="362"/>
      <c r="L211" s="362"/>
      <c r="M211" s="362"/>
      <c r="N211" s="362"/>
      <c r="O211" s="362"/>
      <c r="P211" s="362"/>
      <c r="Q211" s="362"/>
      <c r="R211" s="362"/>
      <c r="S211" s="362"/>
      <c r="T211" s="362"/>
      <c r="U211" s="362"/>
      <c r="V211" s="362"/>
      <c r="W211" s="362"/>
      <c r="X211" s="362"/>
      <c r="Y211" s="362"/>
      <c r="Z211" s="362"/>
      <c r="AA211" s="362"/>
      <c r="AB211" s="362"/>
      <c r="AC211" s="362"/>
      <c r="AD211" s="362"/>
      <c r="AE211" s="362"/>
      <c r="AF211" s="362"/>
      <c r="AG211" s="362"/>
      <c r="AH211" s="362"/>
      <c r="AI211" s="362"/>
      <c r="AJ211" s="362"/>
      <c r="AK211" s="362"/>
      <c r="AL211" s="362"/>
      <c r="AM211" s="362"/>
      <c r="AN211" s="362"/>
      <c r="AO211" s="362"/>
      <c r="AP211" s="362"/>
      <c r="AQ211" s="362"/>
      <c r="AR211" s="362"/>
      <c r="AS211" s="362"/>
      <c r="AT211" s="362"/>
    </row>
    <row r="212" spans="2:46" ht="14.4" x14ac:dyDescent="0.3">
      <c r="B212" s="362"/>
      <c r="C212" s="362"/>
      <c r="D212" s="362"/>
      <c r="E212" s="362"/>
      <c r="F212" s="362"/>
      <c r="G212" s="362"/>
      <c r="H212" s="362"/>
      <c r="I212" s="362"/>
      <c r="J212" s="362"/>
      <c r="K212" s="362"/>
      <c r="L212" s="362"/>
      <c r="M212" s="362"/>
      <c r="N212" s="362"/>
      <c r="O212" s="362"/>
      <c r="P212" s="362"/>
      <c r="Q212" s="362"/>
      <c r="R212" s="362"/>
      <c r="S212" s="362"/>
      <c r="T212" s="362"/>
      <c r="U212" s="362"/>
      <c r="V212" s="362"/>
      <c r="W212" s="362"/>
      <c r="X212" s="362"/>
      <c r="Y212" s="362"/>
      <c r="Z212" s="362"/>
      <c r="AA212" s="362"/>
      <c r="AB212" s="362"/>
      <c r="AC212" s="362"/>
      <c r="AD212" s="362"/>
      <c r="AE212" s="362"/>
      <c r="AF212" s="362"/>
      <c r="AG212" s="362"/>
      <c r="AH212" s="362"/>
      <c r="AI212" s="362"/>
      <c r="AJ212" s="362"/>
      <c r="AK212" s="362"/>
      <c r="AL212" s="362"/>
      <c r="AM212" s="362"/>
      <c r="AN212" s="362"/>
      <c r="AO212" s="362"/>
      <c r="AP212" s="362"/>
      <c r="AQ212" s="362"/>
      <c r="AR212" s="362"/>
      <c r="AS212" s="362"/>
      <c r="AT212" s="362"/>
    </row>
    <row r="213" spans="2:46" ht="14.4" x14ac:dyDescent="0.3">
      <c r="B213" s="362"/>
      <c r="C213" s="362"/>
      <c r="D213" s="362"/>
      <c r="E213" s="362"/>
      <c r="F213" s="362"/>
      <c r="G213" s="362"/>
      <c r="H213" s="362"/>
      <c r="I213" s="362"/>
      <c r="J213" s="362"/>
      <c r="K213" s="362"/>
      <c r="L213" s="362"/>
      <c r="M213" s="362"/>
      <c r="N213" s="362"/>
      <c r="O213" s="362"/>
      <c r="P213" s="362"/>
      <c r="Q213" s="362"/>
      <c r="R213" s="362"/>
      <c r="S213" s="362"/>
      <c r="T213" s="362"/>
      <c r="U213" s="362"/>
      <c r="V213" s="362"/>
      <c r="W213" s="362"/>
      <c r="X213" s="362"/>
      <c r="Y213" s="362"/>
      <c r="Z213" s="362"/>
      <c r="AA213" s="362"/>
      <c r="AB213" s="362"/>
      <c r="AC213" s="362"/>
      <c r="AD213" s="362"/>
      <c r="AE213" s="362"/>
      <c r="AF213" s="362"/>
      <c r="AG213" s="362"/>
      <c r="AH213" s="362"/>
      <c r="AI213" s="362"/>
      <c r="AJ213" s="362"/>
      <c r="AK213" s="362"/>
      <c r="AL213" s="362"/>
      <c r="AM213" s="362"/>
      <c r="AN213" s="362"/>
      <c r="AO213" s="362"/>
      <c r="AP213" s="362"/>
      <c r="AQ213" s="362"/>
      <c r="AR213" s="362"/>
      <c r="AS213" s="362"/>
      <c r="AT213" s="362"/>
    </row>
    <row r="214" spans="2:46" ht="14.4" x14ac:dyDescent="0.3">
      <c r="B214" s="362"/>
      <c r="C214" s="362"/>
      <c r="D214" s="362"/>
      <c r="E214" s="362"/>
      <c r="F214" s="362"/>
      <c r="G214" s="362"/>
      <c r="H214" s="362"/>
      <c r="I214" s="362"/>
      <c r="J214" s="362"/>
      <c r="K214" s="362"/>
      <c r="L214" s="362"/>
      <c r="M214" s="362"/>
      <c r="N214" s="362"/>
      <c r="O214" s="362"/>
      <c r="P214" s="362"/>
      <c r="Q214" s="362"/>
      <c r="R214" s="362"/>
      <c r="S214" s="362"/>
      <c r="T214" s="362"/>
      <c r="U214" s="362"/>
      <c r="V214" s="362"/>
      <c r="W214" s="362"/>
      <c r="X214" s="362"/>
      <c r="Y214" s="362"/>
      <c r="Z214" s="362"/>
      <c r="AA214" s="362"/>
      <c r="AB214" s="362"/>
      <c r="AC214" s="362"/>
      <c r="AD214" s="362"/>
      <c r="AE214" s="362"/>
      <c r="AF214" s="362"/>
      <c r="AG214" s="362"/>
      <c r="AH214" s="362"/>
      <c r="AI214" s="362"/>
      <c r="AJ214" s="362"/>
      <c r="AK214" s="362"/>
      <c r="AL214" s="362"/>
      <c r="AM214" s="362"/>
      <c r="AN214" s="362"/>
      <c r="AO214" s="362"/>
      <c r="AP214" s="362"/>
      <c r="AQ214" s="362"/>
      <c r="AR214" s="362"/>
      <c r="AS214" s="362"/>
      <c r="AT214" s="362"/>
    </row>
    <row r="215" spans="2:46" ht="14.4" x14ac:dyDescent="0.3">
      <c r="B215" s="362"/>
      <c r="C215" s="362"/>
      <c r="D215" s="362"/>
      <c r="E215" s="362"/>
      <c r="F215" s="362"/>
      <c r="G215" s="362"/>
      <c r="H215" s="362"/>
      <c r="I215" s="362"/>
      <c r="J215" s="362"/>
      <c r="K215" s="362"/>
      <c r="L215" s="362"/>
      <c r="M215" s="362"/>
      <c r="N215" s="362"/>
      <c r="O215" s="362"/>
      <c r="P215" s="362"/>
      <c r="Q215" s="362"/>
      <c r="R215" s="362"/>
      <c r="S215" s="362"/>
      <c r="T215" s="362"/>
      <c r="U215" s="362"/>
      <c r="V215" s="362"/>
      <c r="W215" s="362"/>
      <c r="X215" s="362"/>
      <c r="Y215" s="362"/>
      <c r="Z215" s="362"/>
      <c r="AA215" s="362"/>
      <c r="AB215" s="362"/>
      <c r="AC215" s="362"/>
      <c r="AD215" s="362"/>
      <c r="AE215" s="362"/>
      <c r="AF215" s="362"/>
      <c r="AG215" s="362"/>
      <c r="AH215" s="362"/>
      <c r="AI215" s="362"/>
      <c r="AJ215" s="362"/>
      <c r="AK215" s="362"/>
      <c r="AL215" s="362"/>
      <c r="AM215" s="362"/>
      <c r="AN215" s="362"/>
      <c r="AO215" s="362"/>
      <c r="AP215" s="362"/>
      <c r="AQ215" s="362"/>
      <c r="AR215" s="362"/>
      <c r="AS215" s="362"/>
      <c r="AT215" s="362"/>
    </row>
    <row r="216" spans="2:46" ht="14.4" x14ac:dyDescent="0.3">
      <c r="B216" s="362"/>
      <c r="C216" s="362"/>
      <c r="D216" s="362"/>
      <c r="E216" s="362"/>
      <c r="F216" s="362"/>
      <c r="G216" s="362"/>
      <c r="H216" s="362"/>
      <c r="I216" s="362"/>
      <c r="J216" s="362"/>
      <c r="K216" s="362"/>
      <c r="L216" s="362"/>
      <c r="M216" s="362"/>
      <c r="N216" s="362"/>
      <c r="O216" s="362"/>
      <c r="P216" s="362"/>
      <c r="Q216" s="362"/>
      <c r="R216" s="362"/>
      <c r="S216" s="362"/>
      <c r="T216" s="362"/>
      <c r="U216" s="362"/>
      <c r="V216" s="362"/>
      <c r="W216" s="362"/>
      <c r="X216" s="362"/>
      <c r="Y216" s="362"/>
      <c r="Z216" s="362"/>
      <c r="AA216" s="362"/>
      <c r="AB216" s="362"/>
      <c r="AC216" s="362"/>
      <c r="AD216" s="362"/>
      <c r="AE216" s="362"/>
      <c r="AF216" s="362"/>
      <c r="AG216" s="362"/>
      <c r="AH216" s="362"/>
      <c r="AI216" s="362"/>
      <c r="AJ216" s="362"/>
      <c r="AK216" s="362"/>
      <c r="AL216" s="362"/>
      <c r="AM216" s="362"/>
      <c r="AN216" s="362"/>
      <c r="AO216" s="362"/>
      <c r="AP216" s="362"/>
      <c r="AQ216" s="362"/>
      <c r="AR216" s="362"/>
      <c r="AS216" s="362"/>
      <c r="AT216" s="362"/>
    </row>
    <row r="217" spans="2:46" ht="14.4" x14ac:dyDescent="0.3">
      <c r="B217" s="362"/>
      <c r="C217" s="362"/>
      <c r="D217" s="362"/>
      <c r="E217" s="362"/>
      <c r="F217" s="362"/>
      <c r="G217" s="362"/>
      <c r="H217" s="362"/>
      <c r="I217" s="362"/>
      <c r="J217" s="362"/>
      <c r="K217" s="362"/>
      <c r="L217" s="362"/>
      <c r="M217" s="362"/>
      <c r="N217" s="362"/>
      <c r="O217" s="362"/>
      <c r="P217" s="362"/>
      <c r="Q217" s="362"/>
      <c r="R217" s="362"/>
      <c r="S217" s="362"/>
      <c r="T217" s="362"/>
      <c r="U217" s="362"/>
      <c r="V217" s="362"/>
      <c r="W217" s="362"/>
      <c r="X217" s="362"/>
      <c r="Y217" s="362"/>
      <c r="Z217" s="362"/>
      <c r="AA217" s="362"/>
      <c r="AB217" s="362"/>
      <c r="AC217" s="362"/>
      <c r="AD217" s="362"/>
      <c r="AE217" s="362"/>
      <c r="AF217" s="362"/>
      <c r="AG217" s="362"/>
      <c r="AH217" s="362"/>
      <c r="AI217" s="362"/>
      <c r="AJ217" s="362"/>
      <c r="AK217" s="362"/>
      <c r="AL217" s="362"/>
      <c r="AM217" s="362"/>
      <c r="AN217" s="362"/>
      <c r="AO217" s="362"/>
      <c r="AP217" s="362"/>
      <c r="AQ217" s="362"/>
      <c r="AR217" s="362"/>
      <c r="AS217" s="362"/>
      <c r="AT217" s="362"/>
    </row>
    <row r="218" spans="2:46" ht="14.4" x14ac:dyDescent="0.3">
      <c r="B218" s="362"/>
      <c r="C218" s="362"/>
      <c r="D218" s="362"/>
      <c r="E218" s="362"/>
      <c r="F218" s="362"/>
      <c r="G218" s="362"/>
      <c r="H218" s="362"/>
      <c r="I218" s="362"/>
      <c r="J218" s="362"/>
      <c r="K218" s="362"/>
      <c r="L218" s="362"/>
      <c r="M218" s="362"/>
      <c r="N218" s="362"/>
      <c r="O218" s="362"/>
      <c r="P218" s="362"/>
      <c r="Q218" s="362"/>
      <c r="R218" s="362"/>
      <c r="S218" s="362"/>
      <c r="T218" s="362"/>
      <c r="U218" s="362"/>
      <c r="V218" s="362"/>
      <c r="W218" s="362"/>
      <c r="X218" s="362"/>
      <c r="Y218" s="362"/>
      <c r="Z218" s="362"/>
      <c r="AA218" s="362"/>
      <c r="AB218" s="362"/>
      <c r="AC218" s="362"/>
      <c r="AD218" s="362"/>
      <c r="AE218" s="362"/>
      <c r="AF218" s="362"/>
      <c r="AG218" s="362"/>
      <c r="AH218" s="362"/>
      <c r="AI218" s="362"/>
      <c r="AJ218" s="362"/>
      <c r="AK218" s="362"/>
      <c r="AL218" s="362"/>
      <c r="AM218" s="362"/>
      <c r="AN218" s="362"/>
      <c r="AO218" s="362"/>
      <c r="AP218" s="362"/>
      <c r="AQ218" s="362"/>
      <c r="AR218" s="362"/>
      <c r="AS218" s="362"/>
      <c r="AT218" s="362"/>
    </row>
    <row r="219" spans="2:46" ht="14.4" x14ac:dyDescent="0.3">
      <c r="B219" s="362"/>
      <c r="C219" s="362"/>
      <c r="D219" s="362"/>
      <c r="E219" s="362"/>
      <c r="F219" s="362"/>
      <c r="G219" s="362"/>
      <c r="H219" s="362"/>
      <c r="I219" s="362"/>
      <c r="J219" s="362"/>
      <c r="K219" s="362"/>
      <c r="L219" s="362"/>
      <c r="M219" s="362"/>
      <c r="N219" s="362"/>
      <c r="O219" s="362"/>
      <c r="P219" s="362"/>
      <c r="Q219" s="362"/>
      <c r="R219" s="362"/>
      <c r="S219" s="362"/>
      <c r="T219" s="362"/>
      <c r="U219" s="362"/>
      <c r="V219" s="362"/>
      <c r="W219" s="362"/>
      <c r="X219" s="362"/>
      <c r="Y219" s="362"/>
      <c r="Z219" s="362"/>
      <c r="AA219" s="362"/>
      <c r="AB219" s="362"/>
      <c r="AC219" s="362"/>
      <c r="AD219" s="362"/>
      <c r="AE219" s="362"/>
      <c r="AF219" s="362"/>
      <c r="AG219" s="362"/>
      <c r="AH219" s="362"/>
      <c r="AI219" s="362"/>
      <c r="AJ219" s="362"/>
      <c r="AK219" s="362"/>
      <c r="AL219" s="362"/>
      <c r="AM219" s="362"/>
      <c r="AN219" s="362"/>
      <c r="AO219" s="362"/>
      <c r="AP219" s="362"/>
      <c r="AQ219" s="362"/>
      <c r="AR219" s="362"/>
      <c r="AS219" s="362"/>
      <c r="AT219" s="362"/>
    </row>
    <row r="220" spans="2:46" ht="14.4" x14ac:dyDescent="0.3">
      <c r="B220" s="362"/>
      <c r="C220" s="362"/>
      <c r="D220" s="362"/>
      <c r="E220" s="362"/>
      <c r="F220" s="362"/>
      <c r="G220" s="362"/>
      <c r="H220" s="362"/>
      <c r="I220" s="362"/>
      <c r="J220" s="362"/>
      <c r="K220" s="362"/>
      <c r="L220" s="362"/>
      <c r="M220" s="362"/>
      <c r="N220" s="362"/>
      <c r="O220" s="362"/>
      <c r="P220" s="362"/>
      <c r="Q220" s="362"/>
      <c r="R220" s="362"/>
      <c r="S220" s="362"/>
      <c r="T220" s="362"/>
      <c r="U220" s="362"/>
      <c r="V220" s="362"/>
      <c r="W220" s="362"/>
      <c r="X220" s="362"/>
      <c r="Y220" s="362"/>
      <c r="Z220" s="362"/>
      <c r="AA220" s="362"/>
      <c r="AB220" s="362"/>
      <c r="AC220" s="362"/>
      <c r="AD220" s="362"/>
      <c r="AE220" s="362"/>
      <c r="AF220" s="362"/>
      <c r="AG220" s="362"/>
      <c r="AH220" s="362"/>
      <c r="AI220" s="362"/>
      <c r="AJ220" s="362"/>
      <c r="AK220" s="362"/>
      <c r="AL220" s="362"/>
      <c r="AM220" s="362"/>
      <c r="AN220" s="362"/>
      <c r="AO220" s="362"/>
      <c r="AP220" s="362"/>
      <c r="AQ220" s="362"/>
      <c r="AR220" s="362"/>
      <c r="AS220" s="362"/>
      <c r="AT220" s="362"/>
    </row>
    <row r="221" spans="2:46" ht="14.4" x14ac:dyDescent="0.3">
      <c r="B221" s="362"/>
      <c r="C221" s="362"/>
      <c r="D221" s="362"/>
      <c r="E221" s="362"/>
      <c r="F221" s="362"/>
      <c r="G221" s="362"/>
      <c r="H221" s="362"/>
      <c r="I221" s="362"/>
      <c r="J221" s="362"/>
      <c r="K221" s="362"/>
      <c r="L221" s="362"/>
      <c r="M221" s="362"/>
      <c r="N221" s="362"/>
      <c r="O221" s="362"/>
      <c r="P221" s="362"/>
      <c r="Q221" s="362"/>
      <c r="R221" s="362"/>
      <c r="S221" s="362"/>
      <c r="T221" s="362"/>
      <c r="U221" s="362"/>
      <c r="V221" s="362"/>
      <c r="W221" s="362"/>
      <c r="X221" s="362"/>
      <c r="Y221" s="362"/>
      <c r="Z221" s="362"/>
      <c r="AA221" s="362"/>
      <c r="AB221" s="362"/>
      <c r="AC221" s="362"/>
      <c r="AD221" s="362"/>
      <c r="AE221" s="362"/>
      <c r="AF221" s="362"/>
      <c r="AG221" s="362"/>
      <c r="AH221" s="362"/>
      <c r="AI221" s="362"/>
      <c r="AJ221" s="362"/>
      <c r="AK221" s="362"/>
      <c r="AL221" s="362"/>
      <c r="AM221" s="362"/>
      <c r="AN221" s="362"/>
      <c r="AO221" s="362"/>
      <c r="AP221" s="362"/>
      <c r="AQ221" s="362"/>
      <c r="AR221" s="362"/>
      <c r="AS221" s="362"/>
      <c r="AT221" s="362"/>
    </row>
    <row r="222" spans="2:46" ht="14.4" x14ac:dyDescent="0.3">
      <c r="B222" s="362"/>
      <c r="C222" s="362"/>
      <c r="D222" s="362"/>
      <c r="E222" s="362"/>
      <c r="F222" s="362"/>
      <c r="G222" s="362"/>
      <c r="H222" s="362"/>
      <c r="I222" s="362"/>
      <c r="J222" s="362"/>
      <c r="K222" s="362"/>
      <c r="L222" s="362"/>
      <c r="M222" s="362"/>
      <c r="N222" s="362"/>
      <c r="O222" s="362"/>
      <c r="P222" s="362"/>
      <c r="Q222" s="362"/>
      <c r="R222" s="362"/>
      <c r="S222" s="362"/>
      <c r="T222" s="362"/>
      <c r="U222" s="362"/>
      <c r="V222" s="362"/>
      <c r="W222" s="362"/>
      <c r="X222" s="362"/>
      <c r="Y222" s="362"/>
      <c r="Z222" s="362"/>
      <c r="AA222" s="362"/>
      <c r="AB222" s="362"/>
      <c r="AC222" s="362"/>
      <c r="AD222" s="362"/>
      <c r="AE222" s="362"/>
      <c r="AF222" s="362"/>
      <c r="AG222" s="362"/>
      <c r="AH222" s="362"/>
      <c r="AI222" s="362"/>
      <c r="AJ222" s="362"/>
      <c r="AK222" s="362"/>
      <c r="AL222" s="362"/>
      <c r="AM222" s="362"/>
      <c r="AN222" s="362"/>
      <c r="AO222" s="362"/>
      <c r="AP222" s="362"/>
      <c r="AQ222" s="362"/>
      <c r="AR222" s="362"/>
      <c r="AS222" s="362"/>
      <c r="AT222" s="362"/>
    </row>
    <row r="223" spans="2:46" ht="14.4" x14ac:dyDescent="0.3">
      <c r="B223" s="362"/>
      <c r="C223" s="362"/>
      <c r="D223" s="362"/>
      <c r="E223" s="362"/>
      <c r="F223" s="362"/>
      <c r="G223" s="362"/>
      <c r="H223" s="362"/>
      <c r="I223" s="362"/>
      <c r="J223" s="362"/>
      <c r="K223" s="362"/>
      <c r="L223" s="362"/>
      <c r="M223" s="362"/>
      <c r="N223" s="362"/>
      <c r="O223" s="362"/>
      <c r="P223" s="362"/>
      <c r="Q223" s="362"/>
      <c r="R223" s="362"/>
      <c r="S223" s="362"/>
      <c r="T223" s="362"/>
      <c r="U223" s="362"/>
      <c r="V223" s="362"/>
      <c r="W223" s="362"/>
      <c r="X223" s="362"/>
      <c r="Y223" s="362"/>
      <c r="Z223" s="362"/>
      <c r="AA223" s="362"/>
      <c r="AB223" s="362"/>
      <c r="AC223" s="362"/>
      <c r="AD223" s="362"/>
      <c r="AE223" s="362"/>
      <c r="AF223" s="362"/>
      <c r="AG223" s="362"/>
      <c r="AH223" s="362"/>
      <c r="AI223" s="362"/>
      <c r="AJ223" s="362"/>
      <c r="AK223" s="362"/>
      <c r="AL223" s="362"/>
      <c r="AM223" s="362"/>
      <c r="AN223" s="362"/>
      <c r="AO223" s="362"/>
      <c r="AP223" s="362"/>
      <c r="AQ223" s="362"/>
      <c r="AR223" s="362"/>
      <c r="AS223" s="362"/>
      <c r="AT223" s="362"/>
    </row>
    <row r="224" spans="2:46" ht="14.4" x14ac:dyDescent="0.3">
      <c r="B224" s="362"/>
      <c r="C224" s="362"/>
      <c r="D224" s="362"/>
      <c r="E224" s="362"/>
      <c r="F224" s="362"/>
      <c r="G224" s="362"/>
      <c r="H224" s="362"/>
      <c r="I224" s="362"/>
      <c r="J224" s="362"/>
      <c r="K224" s="362"/>
      <c r="L224" s="362"/>
      <c r="M224" s="362"/>
      <c r="N224" s="362"/>
      <c r="O224" s="362"/>
      <c r="P224" s="362"/>
      <c r="Q224" s="362"/>
      <c r="R224" s="362"/>
      <c r="S224" s="362"/>
      <c r="T224" s="362"/>
      <c r="U224" s="362"/>
      <c r="V224" s="362"/>
      <c r="W224" s="362"/>
      <c r="X224" s="362"/>
      <c r="Y224" s="362"/>
      <c r="Z224" s="362"/>
      <c r="AA224" s="362"/>
      <c r="AB224" s="362"/>
      <c r="AC224" s="362"/>
      <c r="AD224" s="362"/>
      <c r="AE224" s="362"/>
      <c r="AF224" s="362"/>
      <c r="AG224" s="362"/>
      <c r="AH224" s="362"/>
      <c r="AI224" s="362"/>
      <c r="AJ224" s="362"/>
      <c r="AK224" s="362"/>
      <c r="AL224" s="362"/>
      <c r="AM224" s="362"/>
      <c r="AN224" s="362"/>
      <c r="AO224" s="362"/>
      <c r="AP224" s="362"/>
      <c r="AQ224" s="362"/>
      <c r="AR224" s="362"/>
      <c r="AS224" s="362"/>
      <c r="AT224" s="362"/>
    </row>
    <row r="225" spans="2:46" ht="14.4" x14ac:dyDescent="0.3">
      <c r="B225" s="362"/>
      <c r="C225" s="362"/>
      <c r="D225" s="362"/>
      <c r="E225" s="362"/>
      <c r="F225" s="362"/>
      <c r="G225" s="362"/>
      <c r="H225" s="362"/>
      <c r="I225" s="362"/>
      <c r="J225" s="362"/>
      <c r="K225" s="362"/>
      <c r="L225" s="362"/>
      <c r="M225" s="362"/>
      <c r="N225" s="362"/>
      <c r="O225" s="362"/>
      <c r="P225" s="362"/>
      <c r="Q225" s="362"/>
      <c r="R225" s="362"/>
      <c r="S225" s="362"/>
      <c r="T225" s="362"/>
      <c r="U225" s="362"/>
      <c r="V225" s="362"/>
      <c r="W225" s="362"/>
      <c r="X225" s="362"/>
      <c r="Y225" s="362"/>
      <c r="Z225" s="362"/>
      <c r="AA225" s="362"/>
      <c r="AB225" s="362"/>
      <c r="AC225" s="362"/>
      <c r="AD225" s="362"/>
      <c r="AE225" s="362"/>
      <c r="AF225" s="362"/>
      <c r="AG225" s="362"/>
      <c r="AH225" s="362"/>
      <c r="AI225" s="362"/>
      <c r="AJ225" s="362"/>
      <c r="AK225" s="362"/>
      <c r="AL225" s="362"/>
      <c r="AM225" s="362"/>
      <c r="AN225" s="362"/>
      <c r="AO225" s="362"/>
      <c r="AP225" s="362"/>
      <c r="AQ225" s="362"/>
      <c r="AR225" s="362"/>
      <c r="AS225" s="362"/>
      <c r="AT225" s="362"/>
    </row>
    <row r="226" spans="2:46" ht="14.4" x14ac:dyDescent="0.3">
      <c r="B226" s="362"/>
      <c r="C226" s="362"/>
      <c r="D226" s="362"/>
      <c r="E226" s="362"/>
      <c r="F226" s="362"/>
      <c r="G226" s="362"/>
      <c r="H226" s="362"/>
      <c r="I226" s="362"/>
      <c r="J226" s="362"/>
      <c r="K226" s="362"/>
      <c r="L226" s="362"/>
      <c r="M226" s="362"/>
      <c r="N226" s="362"/>
      <c r="O226" s="362"/>
      <c r="P226" s="362"/>
      <c r="Q226" s="362"/>
      <c r="R226" s="362"/>
      <c r="S226" s="362"/>
      <c r="T226" s="362"/>
      <c r="U226" s="362"/>
      <c r="V226" s="362"/>
      <c r="W226" s="362"/>
      <c r="X226" s="362"/>
      <c r="Y226" s="362"/>
      <c r="Z226" s="362"/>
      <c r="AA226" s="362"/>
      <c r="AB226" s="362"/>
      <c r="AC226" s="362"/>
      <c r="AD226" s="362"/>
      <c r="AE226" s="362"/>
      <c r="AF226" s="362"/>
      <c r="AG226" s="362"/>
      <c r="AH226" s="362"/>
      <c r="AI226" s="362"/>
      <c r="AJ226" s="362"/>
      <c r="AK226" s="362"/>
      <c r="AL226" s="362"/>
      <c r="AM226" s="362"/>
      <c r="AN226" s="362"/>
      <c r="AO226" s="362"/>
      <c r="AP226" s="362"/>
      <c r="AQ226" s="362"/>
      <c r="AR226" s="362"/>
      <c r="AS226" s="362"/>
      <c r="AT226" s="362"/>
    </row>
    <row r="227" spans="2:46" ht="14.4" x14ac:dyDescent="0.3">
      <c r="B227" s="362"/>
      <c r="C227" s="362"/>
      <c r="D227" s="362"/>
      <c r="E227" s="362"/>
      <c r="F227" s="362"/>
      <c r="G227" s="362"/>
      <c r="H227" s="362"/>
      <c r="I227" s="362"/>
      <c r="J227" s="362"/>
      <c r="K227" s="362"/>
      <c r="L227" s="362"/>
      <c r="M227" s="362"/>
      <c r="N227" s="362"/>
      <c r="O227" s="362"/>
      <c r="P227" s="362"/>
      <c r="Q227" s="362"/>
      <c r="R227" s="362"/>
      <c r="S227" s="362"/>
      <c r="T227" s="362"/>
      <c r="U227" s="362"/>
      <c r="V227" s="362"/>
      <c r="W227" s="362"/>
      <c r="X227" s="362"/>
      <c r="Y227" s="362"/>
      <c r="Z227" s="362"/>
      <c r="AA227" s="362"/>
      <c r="AB227" s="362"/>
      <c r="AC227" s="362"/>
      <c r="AD227" s="362"/>
      <c r="AE227" s="362"/>
      <c r="AF227" s="362"/>
      <c r="AG227" s="362"/>
      <c r="AH227" s="362"/>
      <c r="AI227" s="362"/>
      <c r="AJ227" s="362"/>
      <c r="AK227" s="362"/>
      <c r="AL227" s="362"/>
      <c r="AM227" s="362"/>
      <c r="AN227" s="362"/>
      <c r="AO227" s="362"/>
      <c r="AP227" s="362"/>
      <c r="AQ227" s="362"/>
      <c r="AR227" s="362"/>
      <c r="AS227" s="362"/>
      <c r="AT227" s="362"/>
    </row>
    <row r="228" spans="2:46" ht="14.4" x14ac:dyDescent="0.3">
      <c r="B228" s="362"/>
      <c r="C228" s="362"/>
      <c r="D228" s="362"/>
      <c r="E228" s="362"/>
      <c r="F228" s="362"/>
      <c r="G228" s="362"/>
      <c r="H228" s="362"/>
      <c r="I228" s="362"/>
      <c r="J228" s="362"/>
      <c r="K228" s="362"/>
      <c r="L228" s="362"/>
      <c r="M228" s="362"/>
      <c r="N228" s="362"/>
      <c r="O228" s="362"/>
      <c r="P228" s="362"/>
      <c r="Q228" s="362"/>
      <c r="R228" s="362"/>
      <c r="S228" s="362"/>
      <c r="T228" s="362"/>
      <c r="U228" s="362"/>
      <c r="V228" s="362"/>
      <c r="W228" s="362"/>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c r="AS228" s="362"/>
      <c r="AT228" s="362"/>
    </row>
    <row r="229" spans="2:46" ht="14.4" x14ac:dyDescent="0.3">
      <c r="B229" s="362"/>
      <c r="C229" s="362"/>
      <c r="D229" s="362"/>
      <c r="E229" s="362"/>
      <c r="F229" s="362"/>
      <c r="G229" s="362"/>
      <c r="H229" s="362"/>
      <c r="I229" s="362"/>
      <c r="J229" s="362"/>
      <c r="K229" s="362"/>
      <c r="L229" s="362"/>
      <c r="M229" s="362"/>
      <c r="N229" s="362"/>
      <c r="O229" s="362"/>
      <c r="P229" s="362"/>
      <c r="Q229" s="362"/>
      <c r="R229" s="362"/>
      <c r="S229" s="362"/>
      <c r="T229" s="362"/>
      <c r="U229" s="362"/>
      <c r="V229" s="362"/>
      <c r="W229" s="362"/>
      <c r="X229" s="362"/>
      <c r="Y229" s="362"/>
      <c r="Z229" s="362"/>
      <c r="AA229" s="362"/>
      <c r="AB229" s="362"/>
      <c r="AC229" s="362"/>
      <c r="AD229" s="362"/>
      <c r="AE229" s="362"/>
      <c r="AF229" s="362"/>
      <c r="AG229" s="362"/>
      <c r="AH229" s="362"/>
      <c r="AI229" s="362"/>
      <c r="AJ229" s="362"/>
      <c r="AK229" s="362"/>
      <c r="AL229" s="362"/>
      <c r="AM229" s="362"/>
      <c r="AN229" s="362"/>
      <c r="AO229" s="362"/>
      <c r="AP229" s="362"/>
      <c r="AQ229" s="362"/>
      <c r="AR229" s="362"/>
      <c r="AS229" s="362"/>
      <c r="AT229" s="362"/>
    </row>
    <row r="230" spans="2:46" ht="14.4" x14ac:dyDescent="0.3">
      <c r="B230" s="362"/>
      <c r="C230" s="362"/>
      <c r="D230" s="362"/>
      <c r="E230" s="362"/>
      <c r="F230" s="362"/>
      <c r="G230" s="362"/>
      <c r="H230" s="362"/>
      <c r="I230" s="362"/>
      <c r="J230" s="362"/>
      <c r="K230" s="362"/>
      <c r="L230" s="362"/>
      <c r="M230" s="362"/>
      <c r="N230" s="362"/>
      <c r="O230" s="362"/>
      <c r="P230" s="362"/>
      <c r="Q230" s="362"/>
      <c r="R230" s="362"/>
      <c r="S230" s="362"/>
      <c r="T230" s="362"/>
      <c r="U230" s="362"/>
      <c r="V230" s="362"/>
      <c r="W230" s="362"/>
      <c r="X230" s="362"/>
      <c r="Y230" s="362"/>
      <c r="Z230" s="362"/>
      <c r="AA230" s="362"/>
      <c r="AB230" s="362"/>
      <c r="AC230" s="362"/>
      <c r="AD230" s="362"/>
      <c r="AE230" s="362"/>
      <c r="AF230" s="362"/>
      <c r="AG230" s="362"/>
      <c r="AH230" s="362"/>
      <c r="AI230" s="362"/>
      <c r="AJ230" s="362"/>
      <c r="AK230" s="362"/>
      <c r="AL230" s="362"/>
      <c r="AM230" s="362"/>
      <c r="AN230" s="362"/>
      <c r="AO230" s="362"/>
      <c r="AP230" s="362"/>
      <c r="AQ230" s="362"/>
      <c r="AR230" s="362"/>
      <c r="AS230" s="362"/>
      <c r="AT230" s="362"/>
    </row>
    <row r="231" spans="2:46" ht="14.4" x14ac:dyDescent="0.3">
      <c r="B231" s="362"/>
      <c r="C231" s="362"/>
      <c r="D231" s="362"/>
      <c r="E231" s="362"/>
      <c r="F231" s="362"/>
      <c r="G231" s="362"/>
      <c r="H231" s="362"/>
      <c r="I231" s="362"/>
      <c r="J231" s="362"/>
      <c r="K231" s="362"/>
      <c r="L231" s="362"/>
      <c r="M231" s="362"/>
      <c r="N231" s="362"/>
      <c r="O231" s="362"/>
      <c r="P231" s="362"/>
      <c r="Q231" s="362"/>
      <c r="R231" s="362"/>
      <c r="S231" s="362"/>
      <c r="T231" s="362"/>
      <c r="U231" s="362"/>
      <c r="V231" s="362"/>
      <c r="W231" s="362"/>
      <c r="X231" s="362"/>
      <c r="Y231" s="362"/>
      <c r="Z231" s="362"/>
      <c r="AA231" s="362"/>
      <c r="AB231" s="362"/>
      <c r="AC231" s="362"/>
      <c r="AD231" s="362"/>
      <c r="AE231" s="362"/>
      <c r="AF231" s="362"/>
      <c r="AG231" s="362"/>
      <c r="AH231" s="362"/>
      <c r="AI231" s="362"/>
      <c r="AJ231" s="362"/>
      <c r="AK231" s="362"/>
      <c r="AL231" s="362"/>
      <c r="AM231" s="362"/>
      <c r="AN231" s="362"/>
      <c r="AO231" s="362"/>
      <c r="AP231" s="362"/>
      <c r="AQ231" s="362"/>
      <c r="AR231" s="362"/>
      <c r="AS231" s="362"/>
      <c r="AT231" s="362"/>
    </row>
    <row r="232" spans="2:46" ht="14.4" x14ac:dyDescent="0.3">
      <c r="B232" s="362"/>
      <c r="C232" s="362"/>
      <c r="D232" s="362"/>
      <c r="E232" s="362"/>
      <c r="F232" s="362"/>
      <c r="G232" s="362"/>
      <c r="H232" s="362"/>
      <c r="I232" s="362"/>
      <c r="J232" s="362"/>
      <c r="K232" s="362"/>
      <c r="L232" s="362"/>
      <c r="M232" s="362"/>
      <c r="N232" s="362"/>
      <c r="O232" s="362"/>
      <c r="P232" s="362"/>
      <c r="Q232" s="362"/>
      <c r="R232" s="362"/>
      <c r="S232" s="362"/>
      <c r="T232" s="362"/>
      <c r="U232" s="362"/>
      <c r="V232" s="362"/>
      <c r="W232" s="362"/>
      <c r="X232" s="362"/>
      <c r="Y232" s="362"/>
      <c r="Z232" s="362"/>
      <c r="AA232" s="362"/>
      <c r="AB232" s="362"/>
      <c r="AC232" s="362"/>
      <c r="AD232" s="362"/>
      <c r="AE232" s="362"/>
      <c r="AF232" s="362"/>
      <c r="AG232" s="362"/>
      <c r="AH232" s="362"/>
      <c r="AI232" s="362"/>
      <c r="AJ232" s="362"/>
      <c r="AK232" s="362"/>
      <c r="AL232" s="362"/>
      <c r="AM232" s="362"/>
      <c r="AN232" s="362"/>
      <c r="AO232" s="362"/>
      <c r="AP232" s="362"/>
      <c r="AQ232" s="362"/>
      <c r="AR232" s="362"/>
      <c r="AS232" s="362"/>
      <c r="AT232" s="362"/>
    </row>
    <row r="233" spans="2:46" ht="14.4" x14ac:dyDescent="0.3">
      <c r="B233" s="362"/>
      <c r="C233" s="362"/>
      <c r="D233" s="362"/>
      <c r="E233" s="362"/>
      <c r="F233" s="362"/>
      <c r="G233" s="362"/>
      <c r="H233" s="362"/>
      <c r="I233" s="362"/>
      <c r="J233" s="362"/>
      <c r="K233" s="362"/>
      <c r="L233" s="362"/>
      <c r="M233" s="362"/>
      <c r="N233" s="362"/>
      <c r="O233" s="362"/>
      <c r="P233" s="362"/>
      <c r="Q233" s="362"/>
      <c r="R233" s="362"/>
      <c r="S233" s="362"/>
      <c r="T233" s="362"/>
      <c r="U233" s="362"/>
      <c r="V233" s="362"/>
      <c r="W233" s="362"/>
      <c r="X233" s="362"/>
      <c r="Y233" s="362"/>
      <c r="Z233" s="362"/>
      <c r="AA233" s="362"/>
      <c r="AB233" s="362"/>
      <c r="AC233" s="362"/>
      <c r="AD233" s="362"/>
      <c r="AE233" s="362"/>
      <c r="AF233" s="362"/>
      <c r="AG233" s="362"/>
      <c r="AH233" s="362"/>
      <c r="AI233" s="362"/>
      <c r="AJ233" s="362"/>
      <c r="AK233" s="362"/>
      <c r="AL233" s="362"/>
      <c r="AM233" s="362"/>
      <c r="AN233" s="362"/>
      <c r="AO233" s="362"/>
      <c r="AP233" s="362"/>
      <c r="AQ233" s="362"/>
      <c r="AR233" s="362"/>
      <c r="AS233" s="362"/>
      <c r="AT233" s="362"/>
    </row>
    <row r="234" spans="2:46" ht="14.4" x14ac:dyDescent="0.3">
      <c r="B234" s="362"/>
      <c r="C234" s="362"/>
      <c r="D234" s="362"/>
      <c r="E234" s="362"/>
      <c r="F234" s="362"/>
      <c r="G234" s="362"/>
      <c r="H234" s="362"/>
      <c r="I234" s="362"/>
      <c r="J234" s="362"/>
      <c r="K234" s="362"/>
      <c r="L234" s="362"/>
      <c r="M234" s="362"/>
      <c r="N234" s="362"/>
      <c r="O234" s="362"/>
      <c r="P234" s="362"/>
      <c r="Q234" s="362"/>
      <c r="R234" s="362"/>
      <c r="S234" s="362"/>
      <c r="T234" s="362"/>
      <c r="U234" s="362"/>
      <c r="V234" s="362"/>
      <c r="W234" s="362"/>
      <c r="X234" s="362"/>
      <c r="Y234" s="362"/>
      <c r="Z234" s="362"/>
      <c r="AA234" s="362"/>
      <c r="AB234" s="362"/>
      <c r="AC234" s="362"/>
      <c r="AD234" s="362"/>
      <c r="AE234" s="362"/>
      <c r="AF234" s="362"/>
      <c r="AG234" s="362"/>
      <c r="AH234" s="362"/>
      <c r="AI234" s="362"/>
      <c r="AJ234" s="362"/>
      <c r="AK234" s="362"/>
      <c r="AL234" s="362"/>
      <c r="AM234" s="362"/>
      <c r="AN234" s="362"/>
      <c r="AO234" s="362"/>
      <c r="AP234" s="362"/>
      <c r="AQ234" s="362"/>
      <c r="AR234" s="362"/>
      <c r="AS234" s="362"/>
      <c r="AT234" s="362"/>
    </row>
    <row r="235" spans="2:46" ht="14.4" x14ac:dyDescent="0.3">
      <c r="B235" s="362"/>
      <c r="C235" s="362"/>
      <c r="D235" s="362"/>
      <c r="E235" s="362"/>
      <c r="F235" s="362"/>
      <c r="G235" s="362"/>
      <c r="H235" s="362"/>
      <c r="I235" s="362"/>
      <c r="J235" s="362"/>
      <c r="K235" s="362"/>
      <c r="L235" s="362"/>
      <c r="M235" s="362"/>
      <c r="N235" s="362"/>
      <c r="O235" s="362"/>
      <c r="P235" s="362"/>
      <c r="Q235" s="362"/>
      <c r="R235" s="362"/>
      <c r="S235" s="362"/>
      <c r="T235" s="362"/>
      <c r="U235" s="362"/>
      <c r="V235" s="362"/>
      <c r="W235" s="362"/>
      <c r="X235" s="362"/>
      <c r="Y235" s="362"/>
      <c r="Z235" s="362"/>
      <c r="AA235" s="362"/>
      <c r="AB235" s="362"/>
      <c r="AC235" s="362"/>
      <c r="AD235" s="362"/>
      <c r="AE235" s="362"/>
      <c r="AF235" s="362"/>
      <c r="AG235" s="362"/>
      <c r="AH235" s="362"/>
      <c r="AI235" s="362"/>
      <c r="AJ235" s="362"/>
      <c r="AK235" s="362"/>
      <c r="AL235" s="362"/>
      <c r="AM235" s="362"/>
      <c r="AN235" s="362"/>
      <c r="AO235" s="362"/>
      <c r="AP235" s="362"/>
      <c r="AQ235" s="362"/>
      <c r="AR235" s="362"/>
      <c r="AS235" s="362"/>
      <c r="AT235" s="362"/>
    </row>
    <row r="236" spans="2:46" ht="14.4" x14ac:dyDescent="0.3">
      <c r="B236" s="362"/>
      <c r="C236" s="362"/>
      <c r="D236" s="362"/>
      <c r="E236" s="362"/>
      <c r="F236" s="362"/>
      <c r="G236" s="362"/>
      <c r="H236" s="362"/>
      <c r="I236" s="362"/>
      <c r="J236" s="362"/>
      <c r="K236" s="362"/>
      <c r="L236" s="362"/>
      <c r="M236" s="362"/>
      <c r="N236" s="362"/>
      <c r="O236" s="362"/>
      <c r="P236" s="362"/>
      <c r="Q236" s="362"/>
      <c r="R236" s="362"/>
      <c r="S236" s="362"/>
      <c r="T236" s="362"/>
      <c r="U236" s="362"/>
      <c r="V236" s="362"/>
      <c r="W236" s="362"/>
      <c r="X236" s="362"/>
      <c r="Y236" s="362"/>
      <c r="Z236" s="362"/>
      <c r="AA236" s="362"/>
      <c r="AB236" s="362"/>
      <c r="AC236" s="362"/>
      <c r="AD236" s="362"/>
      <c r="AE236" s="362"/>
      <c r="AF236" s="362"/>
      <c r="AG236" s="362"/>
      <c r="AH236" s="362"/>
      <c r="AI236" s="362"/>
      <c r="AJ236" s="362"/>
      <c r="AK236" s="362"/>
      <c r="AL236" s="362"/>
      <c r="AM236" s="362"/>
      <c r="AN236" s="362"/>
      <c r="AO236" s="362"/>
      <c r="AP236" s="362"/>
      <c r="AQ236" s="362"/>
      <c r="AR236" s="362"/>
      <c r="AS236" s="362"/>
      <c r="AT236" s="362"/>
    </row>
    <row r="237" spans="2:46" ht="14.4" x14ac:dyDescent="0.3">
      <c r="B237" s="362"/>
      <c r="C237" s="362"/>
      <c r="D237" s="362"/>
      <c r="E237" s="362"/>
      <c r="F237" s="362"/>
      <c r="G237" s="362"/>
      <c r="H237" s="362"/>
      <c r="I237" s="362"/>
      <c r="J237" s="362"/>
      <c r="K237" s="362"/>
      <c r="L237" s="362"/>
      <c r="M237" s="362"/>
      <c r="N237" s="362"/>
      <c r="O237" s="362"/>
      <c r="P237" s="362"/>
      <c r="Q237" s="362"/>
      <c r="R237" s="362"/>
      <c r="S237" s="362"/>
      <c r="T237" s="362"/>
      <c r="U237" s="362"/>
      <c r="V237" s="362"/>
      <c r="W237" s="362"/>
      <c r="X237" s="362"/>
      <c r="Y237" s="362"/>
      <c r="Z237" s="362"/>
      <c r="AA237" s="362"/>
      <c r="AB237" s="362"/>
      <c r="AC237" s="362"/>
      <c r="AD237" s="362"/>
      <c r="AE237" s="362"/>
      <c r="AF237" s="362"/>
      <c r="AG237" s="362"/>
      <c r="AH237" s="362"/>
      <c r="AI237" s="362"/>
      <c r="AJ237" s="362"/>
      <c r="AK237" s="362"/>
      <c r="AL237" s="362"/>
      <c r="AM237" s="362"/>
      <c r="AN237" s="362"/>
      <c r="AO237" s="362"/>
      <c r="AP237" s="362"/>
      <c r="AQ237" s="362"/>
      <c r="AR237" s="362"/>
      <c r="AS237" s="362"/>
      <c r="AT237" s="362"/>
    </row>
    <row r="238" spans="2:46" ht="14.4" x14ac:dyDescent="0.3">
      <c r="B238" s="362"/>
      <c r="C238" s="362"/>
      <c r="D238" s="362"/>
      <c r="E238" s="362"/>
      <c r="F238" s="362"/>
      <c r="G238" s="362"/>
      <c r="H238" s="362"/>
      <c r="I238" s="362"/>
      <c r="J238" s="362"/>
      <c r="K238" s="362"/>
      <c r="L238" s="362"/>
      <c r="M238" s="362"/>
      <c r="N238" s="362"/>
      <c r="O238" s="362"/>
      <c r="P238" s="362"/>
      <c r="Q238" s="362"/>
      <c r="R238" s="362"/>
      <c r="S238" s="362"/>
      <c r="T238" s="362"/>
      <c r="U238" s="362"/>
      <c r="V238" s="362"/>
      <c r="W238" s="362"/>
      <c r="X238" s="362"/>
      <c r="Y238" s="362"/>
      <c r="Z238" s="362"/>
      <c r="AA238" s="362"/>
      <c r="AB238" s="362"/>
      <c r="AC238" s="362"/>
      <c r="AD238" s="362"/>
      <c r="AE238" s="362"/>
      <c r="AF238" s="362"/>
      <c r="AG238" s="362"/>
      <c r="AH238" s="362"/>
      <c r="AI238" s="362"/>
      <c r="AJ238" s="362"/>
      <c r="AK238" s="362"/>
      <c r="AL238" s="362"/>
      <c r="AM238" s="362"/>
      <c r="AN238" s="362"/>
      <c r="AO238" s="362"/>
      <c r="AP238" s="362"/>
      <c r="AQ238" s="362"/>
      <c r="AR238" s="362"/>
      <c r="AS238" s="362"/>
      <c r="AT238" s="362"/>
    </row>
    <row r="239" spans="2:46" ht="14.4" x14ac:dyDescent="0.3">
      <c r="B239" s="362"/>
      <c r="C239" s="362"/>
      <c r="D239" s="362"/>
      <c r="E239" s="362"/>
      <c r="F239" s="362"/>
      <c r="G239" s="362"/>
      <c r="H239" s="362"/>
      <c r="I239" s="362"/>
      <c r="J239" s="362"/>
      <c r="K239" s="362"/>
      <c r="L239" s="362"/>
      <c r="M239" s="362"/>
      <c r="N239" s="362"/>
      <c r="O239" s="362"/>
      <c r="P239" s="362"/>
      <c r="Q239" s="362"/>
      <c r="R239" s="362"/>
      <c r="S239" s="362"/>
      <c r="T239" s="362"/>
      <c r="U239" s="362"/>
      <c r="V239" s="362"/>
      <c r="W239" s="362"/>
      <c r="X239" s="362"/>
      <c r="Y239" s="362"/>
      <c r="Z239" s="362"/>
      <c r="AA239" s="362"/>
      <c r="AB239" s="362"/>
      <c r="AC239" s="362"/>
      <c r="AD239" s="362"/>
      <c r="AE239" s="362"/>
      <c r="AF239" s="362"/>
      <c r="AG239" s="362"/>
      <c r="AH239" s="362"/>
      <c r="AI239" s="362"/>
      <c r="AJ239" s="362"/>
      <c r="AK239" s="362"/>
      <c r="AL239" s="362"/>
      <c r="AM239" s="362"/>
      <c r="AN239" s="362"/>
      <c r="AO239" s="362"/>
      <c r="AP239" s="362"/>
      <c r="AQ239" s="362"/>
      <c r="AR239" s="362"/>
      <c r="AS239" s="362"/>
      <c r="AT239" s="362"/>
    </row>
    <row r="240" spans="2:46" ht="14.4" x14ac:dyDescent="0.3">
      <c r="B240" s="362"/>
      <c r="C240" s="362"/>
      <c r="D240" s="362"/>
      <c r="E240" s="362"/>
      <c r="F240" s="362"/>
      <c r="G240" s="362"/>
      <c r="H240" s="362"/>
      <c r="I240" s="362"/>
      <c r="J240" s="362"/>
      <c r="K240" s="362"/>
      <c r="L240" s="362"/>
      <c r="M240" s="362"/>
      <c r="N240" s="362"/>
      <c r="O240" s="362"/>
      <c r="P240" s="362"/>
      <c r="Q240" s="362"/>
      <c r="R240" s="362"/>
      <c r="S240" s="362"/>
      <c r="T240" s="362"/>
      <c r="U240" s="362"/>
      <c r="V240" s="362"/>
      <c r="W240" s="362"/>
      <c r="X240" s="362"/>
      <c r="Y240" s="362"/>
      <c r="Z240" s="362"/>
      <c r="AA240" s="362"/>
      <c r="AB240" s="362"/>
      <c r="AC240" s="362"/>
      <c r="AD240" s="362"/>
      <c r="AE240" s="362"/>
      <c r="AF240" s="362"/>
      <c r="AG240" s="362"/>
      <c r="AH240" s="362"/>
      <c r="AI240" s="362"/>
      <c r="AJ240" s="362"/>
      <c r="AK240" s="362"/>
      <c r="AL240" s="362"/>
      <c r="AM240" s="362"/>
      <c r="AN240" s="362"/>
      <c r="AO240" s="362"/>
      <c r="AP240" s="362"/>
      <c r="AQ240" s="362"/>
      <c r="AR240" s="362"/>
      <c r="AS240" s="362"/>
      <c r="AT240" s="362"/>
    </row>
    <row r="241" spans="2:46" ht="14.4" x14ac:dyDescent="0.3">
      <c r="B241" s="362"/>
      <c r="C241" s="362"/>
      <c r="D241" s="362"/>
      <c r="E241" s="362"/>
      <c r="F241" s="362"/>
      <c r="G241" s="362"/>
      <c r="H241" s="362"/>
      <c r="I241" s="362"/>
      <c r="J241" s="362"/>
      <c r="K241" s="362"/>
      <c r="L241" s="362"/>
      <c r="M241" s="362"/>
      <c r="N241" s="362"/>
      <c r="O241" s="362"/>
      <c r="P241" s="362"/>
      <c r="Q241" s="362"/>
      <c r="R241" s="362"/>
      <c r="S241" s="362"/>
      <c r="T241" s="362"/>
      <c r="U241" s="362"/>
      <c r="V241" s="362"/>
      <c r="W241" s="362"/>
      <c r="X241" s="362"/>
      <c r="Y241" s="362"/>
      <c r="Z241" s="362"/>
      <c r="AA241" s="362"/>
      <c r="AB241" s="362"/>
      <c r="AC241" s="362"/>
      <c r="AD241" s="362"/>
      <c r="AE241" s="362"/>
      <c r="AF241" s="362"/>
      <c r="AG241" s="362"/>
      <c r="AH241" s="362"/>
      <c r="AI241" s="362"/>
      <c r="AJ241" s="362"/>
      <c r="AK241" s="362"/>
      <c r="AL241" s="362"/>
      <c r="AM241" s="362"/>
      <c r="AN241" s="362"/>
      <c r="AO241" s="362"/>
      <c r="AP241" s="362"/>
      <c r="AQ241" s="362"/>
      <c r="AR241" s="362"/>
      <c r="AS241" s="362"/>
      <c r="AT241" s="362"/>
    </row>
    <row r="242" spans="2:46" ht="14.4" x14ac:dyDescent="0.3">
      <c r="B242" s="362"/>
      <c r="C242" s="362"/>
      <c r="D242" s="362"/>
      <c r="E242" s="362"/>
      <c r="F242" s="362"/>
      <c r="G242" s="362"/>
      <c r="H242" s="362"/>
      <c r="I242" s="362"/>
      <c r="J242" s="362"/>
      <c r="K242" s="362"/>
      <c r="L242" s="362"/>
      <c r="M242" s="362"/>
      <c r="N242" s="362"/>
      <c r="O242" s="362"/>
      <c r="P242" s="362"/>
      <c r="Q242" s="362"/>
      <c r="R242" s="362"/>
      <c r="S242" s="362"/>
      <c r="T242" s="362"/>
      <c r="U242" s="362"/>
      <c r="V242" s="362"/>
      <c r="W242" s="362"/>
      <c r="X242" s="362"/>
      <c r="Y242" s="362"/>
      <c r="Z242" s="362"/>
      <c r="AA242" s="362"/>
      <c r="AB242" s="362"/>
      <c r="AC242" s="362"/>
      <c r="AD242" s="362"/>
      <c r="AE242" s="362"/>
      <c r="AF242" s="362"/>
      <c r="AG242" s="362"/>
      <c r="AH242" s="362"/>
      <c r="AI242" s="362"/>
      <c r="AJ242" s="362"/>
      <c r="AK242" s="362"/>
      <c r="AL242" s="362"/>
      <c r="AM242" s="362"/>
      <c r="AN242" s="362"/>
      <c r="AO242" s="362"/>
      <c r="AP242" s="362"/>
      <c r="AQ242" s="362"/>
      <c r="AR242" s="362"/>
      <c r="AS242" s="362"/>
      <c r="AT242" s="362"/>
    </row>
    <row r="243" spans="2:46" ht="14.4" x14ac:dyDescent="0.3">
      <c r="B243" s="362"/>
      <c r="C243" s="362"/>
      <c r="D243" s="362"/>
      <c r="E243" s="362"/>
      <c r="F243" s="362"/>
      <c r="G243" s="362"/>
      <c r="H243" s="362"/>
      <c r="I243" s="362"/>
      <c r="J243" s="362"/>
      <c r="K243" s="362"/>
      <c r="L243" s="362"/>
      <c r="M243" s="362"/>
      <c r="N243" s="362"/>
      <c r="O243" s="362"/>
      <c r="P243" s="362"/>
      <c r="Q243" s="362"/>
      <c r="R243" s="362"/>
      <c r="S243" s="362"/>
      <c r="T243" s="362"/>
      <c r="U243" s="362"/>
      <c r="V243" s="362"/>
      <c r="W243" s="362"/>
      <c r="X243" s="362"/>
      <c r="Y243" s="362"/>
      <c r="Z243" s="362"/>
      <c r="AA243" s="362"/>
      <c r="AB243" s="362"/>
      <c r="AC243" s="362"/>
      <c r="AD243" s="362"/>
      <c r="AE243" s="362"/>
      <c r="AF243" s="362"/>
      <c r="AG243" s="362"/>
      <c r="AH243" s="362"/>
      <c r="AI243" s="362"/>
      <c r="AJ243" s="362"/>
      <c r="AK243" s="362"/>
      <c r="AL243" s="362"/>
      <c r="AM243" s="362"/>
      <c r="AN243" s="362"/>
      <c r="AO243" s="362"/>
      <c r="AP243" s="362"/>
      <c r="AQ243" s="362"/>
      <c r="AR243" s="362"/>
      <c r="AS243" s="362"/>
      <c r="AT243" s="362"/>
    </row>
  </sheetData>
  <mergeCells count="27">
    <mergeCell ref="B1:K1"/>
    <mergeCell ref="B5:K5"/>
    <mergeCell ref="B6:K6"/>
    <mergeCell ref="D7:E7"/>
    <mergeCell ref="H7:I7"/>
    <mergeCell ref="C2:E2"/>
    <mergeCell ref="B38:B39"/>
    <mergeCell ref="C38:E38"/>
    <mergeCell ref="F38:H38"/>
    <mergeCell ref="I38:K38"/>
    <mergeCell ref="D8:E8"/>
    <mergeCell ref="H8:I8"/>
    <mergeCell ref="B9:B10"/>
    <mergeCell ref="C9:E9"/>
    <mergeCell ref="F9:H9"/>
    <mergeCell ref="I9:K9"/>
    <mergeCell ref="B34:K34"/>
    <mergeCell ref="B35:K35"/>
    <mergeCell ref="H36:I36"/>
    <mergeCell ref="H37:I37"/>
    <mergeCell ref="B68:D68"/>
    <mergeCell ref="B57:F57"/>
    <mergeCell ref="B58:F58"/>
    <mergeCell ref="B59:F59"/>
    <mergeCell ref="B60:D60"/>
    <mergeCell ref="B61:D61"/>
    <mergeCell ref="B66:F66"/>
  </mergeCells>
  <pageMargins left="0.7" right="0.7" top="0.75" bottom="0.75" header="0.3" footer="0.3"/>
  <pageSetup paperSize="120" scale="56" fitToHeight="0" orientation="portrait" horizontalDpi="1200" verticalDpi="1200" r:id="rId1"/>
  <headerFooter>
    <oddFooter>&amp;LReproduction interdite © TC Média Livres Inc.  &amp;RComptabilité 2</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T252"/>
  <sheetViews>
    <sheetView showGridLines="0" zoomScaleNormal="100" workbookViewId="0">
      <selection activeCell="G16" sqref="G16"/>
    </sheetView>
  </sheetViews>
  <sheetFormatPr baseColWidth="10" defaultColWidth="11.44140625" defaultRowHeight="13.2" x14ac:dyDescent="0.25"/>
  <cols>
    <col min="1" max="1" width="0.88671875" style="384" customWidth="1"/>
    <col min="2" max="11" width="15.6640625" style="363" customWidth="1"/>
    <col min="12" max="12" width="2.6640625" style="363" customWidth="1"/>
    <col min="13" max="14" width="15.6640625" style="363" customWidth="1"/>
    <col min="15" max="16384" width="11.44140625" style="363"/>
  </cols>
  <sheetData>
    <row r="1" spans="2:46" ht="15.6" x14ac:dyDescent="0.3">
      <c r="B1" s="548" t="s">
        <v>15</v>
      </c>
      <c r="C1" s="548"/>
      <c r="D1" s="548"/>
      <c r="E1" s="548"/>
      <c r="F1" s="548"/>
      <c r="G1" s="548"/>
      <c r="H1" s="548"/>
      <c r="I1" s="548"/>
      <c r="J1" s="548"/>
      <c r="K1" s="548"/>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362"/>
      <c r="AK1" s="362"/>
      <c r="AL1" s="362"/>
      <c r="AM1" s="362"/>
      <c r="AN1" s="362"/>
      <c r="AO1" s="362"/>
      <c r="AP1" s="362"/>
      <c r="AQ1" s="362"/>
      <c r="AR1" s="362"/>
      <c r="AS1" s="362"/>
      <c r="AT1" s="362"/>
    </row>
    <row r="2" spans="2:46" ht="15.6" x14ac:dyDescent="0.3">
      <c r="B2" s="364" t="s">
        <v>234</v>
      </c>
      <c r="C2" s="549" t="s">
        <v>235</v>
      </c>
      <c r="D2" s="549"/>
      <c r="E2" s="549"/>
      <c r="F2" s="549"/>
      <c r="G2" s="362"/>
      <c r="H2" s="362"/>
      <c r="I2" s="362"/>
      <c r="J2" s="362"/>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c r="AL2" s="362"/>
      <c r="AM2" s="362"/>
      <c r="AN2" s="362"/>
      <c r="AO2" s="362"/>
      <c r="AP2" s="362"/>
      <c r="AQ2" s="362"/>
      <c r="AR2" s="362"/>
      <c r="AS2" s="362"/>
      <c r="AT2" s="362"/>
    </row>
    <row r="3" spans="2:46" ht="14.4" x14ac:dyDescent="0.3">
      <c r="B3" s="362"/>
      <c r="C3" s="362"/>
      <c r="D3" s="362"/>
      <c r="E3" s="362"/>
      <c r="F3" s="362"/>
      <c r="G3" s="362"/>
      <c r="H3" s="362"/>
      <c r="I3" s="362"/>
      <c r="J3" s="362"/>
      <c r="K3" s="362"/>
      <c r="L3" s="410"/>
      <c r="M3" s="362"/>
      <c r="N3" s="362"/>
      <c r="O3" s="362"/>
      <c r="P3" s="362"/>
      <c r="Q3" s="362"/>
      <c r="R3" s="362"/>
      <c r="S3" s="362"/>
      <c r="T3" s="362"/>
      <c r="U3" s="362"/>
      <c r="V3" s="362"/>
      <c r="W3" s="362"/>
      <c r="X3" s="362"/>
      <c r="Y3" s="362"/>
      <c r="Z3" s="362"/>
      <c r="AA3" s="362"/>
      <c r="AB3" s="362"/>
      <c r="AC3" s="362"/>
      <c r="AD3" s="362"/>
      <c r="AE3" s="362"/>
      <c r="AF3" s="362"/>
      <c r="AG3" s="362"/>
      <c r="AH3" s="362"/>
      <c r="AI3" s="362"/>
      <c r="AJ3" s="362"/>
      <c r="AK3" s="362"/>
      <c r="AL3" s="362"/>
      <c r="AM3" s="362"/>
      <c r="AN3" s="362"/>
      <c r="AO3" s="362"/>
      <c r="AP3" s="362"/>
      <c r="AQ3" s="362"/>
      <c r="AR3" s="362"/>
      <c r="AS3" s="362"/>
      <c r="AT3" s="362"/>
    </row>
    <row r="4" spans="2:46" ht="14.4" x14ac:dyDescent="0.3">
      <c r="B4" s="365" t="s">
        <v>89</v>
      </c>
      <c r="C4" s="362"/>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row>
    <row r="5" spans="2:46" ht="14.4" x14ac:dyDescent="0.3">
      <c r="B5" s="537" t="s">
        <v>602</v>
      </c>
      <c r="C5" s="537"/>
      <c r="D5" s="537"/>
      <c r="E5" s="537"/>
      <c r="F5" s="537"/>
      <c r="G5" s="537"/>
      <c r="H5" s="537"/>
      <c r="I5" s="537"/>
      <c r="J5" s="537"/>
      <c r="K5" s="537"/>
      <c r="L5" s="362"/>
      <c r="M5" s="362"/>
      <c r="N5" s="362"/>
      <c r="O5" s="362"/>
      <c r="P5" s="362"/>
      <c r="Q5" s="362"/>
      <c r="R5" s="362"/>
      <c r="S5" s="362"/>
      <c r="T5" s="362"/>
      <c r="U5" s="362"/>
      <c r="V5" s="362"/>
      <c r="W5" s="362"/>
      <c r="X5" s="362"/>
      <c r="Y5" s="362"/>
      <c r="Z5" s="362"/>
      <c r="AA5" s="362"/>
      <c r="AB5" s="362"/>
      <c r="AC5" s="362"/>
      <c r="AD5" s="362"/>
      <c r="AE5" s="362"/>
      <c r="AF5" s="362"/>
      <c r="AG5" s="362"/>
      <c r="AH5" s="362"/>
      <c r="AI5" s="362"/>
      <c r="AJ5" s="362"/>
      <c r="AK5" s="362"/>
      <c r="AL5" s="362"/>
      <c r="AM5" s="362"/>
      <c r="AN5" s="362"/>
      <c r="AO5" s="362"/>
      <c r="AP5" s="362"/>
      <c r="AQ5" s="362"/>
      <c r="AR5" s="362"/>
      <c r="AS5" s="362"/>
      <c r="AT5" s="362"/>
    </row>
    <row r="6" spans="2:46" ht="14.4" x14ac:dyDescent="0.3">
      <c r="B6" s="537" t="s">
        <v>603</v>
      </c>
      <c r="C6" s="537"/>
      <c r="D6" s="537"/>
      <c r="E6" s="537"/>
      <c r="F6" s="537"/>
      <c r="G6" s="537"/>
      <c r="H6" s="537"/>
      <c r="I6" s="537"/>
      <c r="J6" s="537"/>
      <c r="K6" s="537"/>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62"/>
      <c r="AR6" s="362"/>
      <c r="AS6" s="362"/>
      <c r="AT6" s="362"/>
    </row>
    <row r="7" spans="2:46" ht="14.4" x14ac:dyDescent="0.3">
      <c r="B7" s="366" t="s">
        <v>51</v>
      </c>
      <c r="C7" s="366"/>
      <c r="D7" s="554" t="s">
        <v>237</v>
      </c>
      <c r="E7" s="555"/>
      <c r="F7" s="444"/>
      <c r="G7" s="444"/>
      <c r="H7" s="538" t="s">
        <v>57</v>
      </c>
      <c r="I7" s="539"/>
      <c r="J7" s="445">
        <v>1</v>
      </c>
      <c r="K7" s="366"/>
      <c r="L7" s="362"/>
      <c r="M7" s="362"/>
      <c r="N7" s="362"/>
      <c r="O7" s="362"/>
      <c r="P7" s="362"/>
      <c r="Q7" s="362"/>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62"/>
      <c r="AR7" s="362"/>
      <c r="AS7" s="362"/>
      <c r="AT7" s="362"/>
    </row>
    <row r="8" spans="2:46" ht="14.4" x14ac:dyDescent="0.3">
      <c r="B8" s="369" t="s">
        <v>601</v>
      </c>
      <c r="C8" s="367"/>
      <c r="D8" s="367"/>
      <c r="E8" s="366"/>
      <c r="F8" s="368"/>
      <c r="G8" s="368"/>
      <c r="H8" s="540" t="s">
        <v>58</v>
      </c>
      <c r="I8" s="541"/>
      <c r="J8" s="367"/>
      <c r="K8" s="369"/>
      <c r="L8" s="362"/>
      <c r="M8" s="362"/>
      <c r="N8" s="362"/>
      <c r="O8" s="362"/>
      <c r="P8" s="362"/>
      <c r="Q8" s="362"/>
      <c r="R8" s="362"/>
      <c r="S8" s="362"/>
      <c r="T8" s="362"/>
      <c r="U8" s="362"/>
      <c r="V8" s="362"/>
      <c r="W8" s="362"/>
      <c r="X8" s="362"/>
      <c r="Y8" s="362"/>
      <c r="Z8" s="362"/>
      <c r="AA8" s="362"/>
      <c r="AB8" s="362"/>
      <c r="AC8" s="362"/>
      <c r="AD8" s="362"/>
      <c r="AE8" s="362"/>
      <c r="AF8" s="362"/>
      <c r="AG8" s="362"/>
      <c r="AH8" s="362"/>
      <c r="AI8" s="362"/>
      <c r="AJ8" s="362"/>
      <c r="AK8" s="362"/>
      <c r="AL8" s="362"/>
      <c r="AM8" s="362"/>
      <c r="AN8" s="362"/>
      <c r="AO8" s="362"/>
      <c r="AP8" s="362"/>
      <c r="AQ8" s="362"/>
      <c r="AR8" s="362"/>
      <c r="AS8" s="362"/>
      <c r="AT8" s="362"/>
    </row>
    <row r="9" spans="2:46" ht="14.4" x14ac:dyDescent="0.3">
      <c r="B9" s="542" t="s">
        <v>3</v>
      </c>
      <c r="C9" s="544" t="s">
        <v>52</v>
      </c>
      <c r="D9" s="545"/>
      <c r="E9" s="546"/>
      <c r="F9" s="545" t="s">
        <v>55</v>
      </c>
      <c r="G9" s="545"/>
      <c r="H9" s="546"/>
      <c r="I9" s="547" t="s">
        <v>56</v>
      </c>
      <c r="J9" s="547"/>
      <c r="K9" s="547"/>
      <c r="L9" s="362"/>
      <c r="M9" s="362"/>
      <c r="N9" s="362"/>
      <c r="O9" s="362"/>
      <c r="P9" s="362"/>
      <c r="Q9" s="362"/>
      <c r="R9" s="362"/>
      <c r="S9" s="362"/>
      <c r="T9" s="362"/>
      <c r="U9" s="362"/>
      <c r="V9" s="362"/>
      <c r="W9" s="362"/>
      <c r="X9" s="362"/>
      <c r="Y9" s="362"/>
      <c r="Z9" s="362"/>
      <c r="AA9" s="362"/>
      <c r="AB9" s="362"/>
      <c r="AC9" s="362"/>
      <c r="AD9" s="362"/>
      <c r="AE9" s="362"/>
      <c r="AF9" s="362"/>
      <c r="AG9" s="362"/>
      <c r="AH9" s="362"/>
      <c r="AI9" s="362"/>
      <c r="AJ9" s="362"/>
      <c r="AK9" s="362"/>
      <c r="AL9" s="362"/>
      <c r="AM9" s="362"/>
      <c r="AN9" s="362"/>
      <c r="AO9" s="362"/>
      <c r="AP9" s="362"/>
      <c r="AQ9" s="362"/>
      <c r="AR9" s="362"/>
      <c r="AS9" s="362"/>
      <c r="AT9" s="362"/>
    </row>
    <row r="10" spans="2:46" ht="14.4" x14ac:dyDescent="0.3">
      <c r="B10" s="543"/>
      <c r="C10" s="370" t="s">
        <v>53</v>
      </c>
      <c r="D10" s="370" t="s">
        <v>42</v>
      </c>
      <c r="E10" s="370" t="s">
        <v>54</v>
      </c>
      <c r="F10" s="371" t="s">
        <v>53</v>
      </c>
      <c r="G10" s="372" t="s">
        <v>42</v>
      </c>
      <c r="H10" s="370" t="s">
        <v>54</v>
      </c>
      <c r="I10" s="371" t="s">
        <v>53</v>
      </c>
      <c r="J10" s="372" t="s">
        <v>42</v>
      </c>
      <c r="K10" s="372" t="s">
        <v>54</v>
      </c>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2"/>
      <c r="AJ10" s="362"/>
      <c r="AK10" s="362"/>
      <c r="AL10" s="362"/>
      <c r="AM10" s="362"/>
      <c r="AN10" s="362"/>
      <c r="AO10" s="362"/>
      <c r="AP10" s="362"/>
      <c r="AQ10" s="362"/>
      <c r="AR10" s="362"/>
      <c r="AS10" s="362"/>
      <c r="AT10" s="362"/>
    </row>
    <row r="11" spans="2:46" ht="14.4" x14ac:dyDescent="0.3">
      <c r="B11" s="373" t="s">
        <v>6</v>
      </c>
      <c r="C11" s="374"/>
      <c r="D11" s="375"/>
      <c r="E11" s="376"/>
      <c r="F11" s="374"/>
      <c r="G11" s="375"/>
      <c r="H11" s="376"/>
      <c r="I11" s="377"/>
      <c r="J11" s="376"/>
      <c r="K11" s="376"/>
      <c r="L11" s="362"/>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2"/>
      <c r="AN11" s="362"/>
      <c r="AO11" s="362"/>
      <c r="AP11" s="362"/>
      <c r="AQ11" s="362"/>
      <c r="AR11" s="362"/>
      <c r="AS11" s="362"/>
      <c r="AT11" s="362"/>
    </row>
    <row r="12" spans="2:46" ht="14.4" x14ac:dyDescent="0.3">
      <c r="B12" s="378" t="s">
        <v>238</v>
      </c>
      <c r="C12" s="379"/>
      <c r="D12" s="380"/>
      <c r="E12" s="383"/>
      <c r="F12" s="379"/>
      <c r="G12" s="380"/>
      <c r="H12" s="380"/>
      <c r="I12" s="379">
        <v>35</v>
      </c>
      <c r="J12" s="380">
        <f>K12/I12</f>
        <v>1950</v>
      </c>
      <c r="K12" s="383">
        <v>68250</v>
      </c>
      <c r="L12" s="362"/>
      <c r="M12" s="362"/>
      <c r="N12" s="362"/>
      <c r="O12" s="362"/>
      <c r="P12" s="362"/>
      <c r="Q12" s="362"/>
      <c r="R12" s="362"/>
      <c r="S12" s="362"/>
      <c r="T12" s="362"/>
      <c r="U12" s="362"/>
      <c r="V12" s="362"/>
      <c r="W12" s="362"/>
      <c r="X12" s="362"/>
      <c r="Y12" s="362"/>
      <c r="Z12" s="362"/>
      <c r="AA12" s="362"/>
      <c r="AB12" s="362"/>
      <c r="AC12" s="362"/>
      <c r="AD12" s="362"/>
      <c r="AE12" s="362"/>
      <c r="AF12" s="362"/>
      <c r="AG12" s="362"/>
      <c r="AH12" s="362"/>
      <c r="AI12" s="362"/>
      <c r="AJ12" s="362"/>
      <c r="AK12" s="362"/>
      <c r="AL12" s="362"/>
      <c r="AM12" s="362"/>
      <c r="AN12" s="362"/>
      <c r="AO12" s="362"/>
      <c r="AP12" s="362"/>
      <c r="AQ12" s="362"/>
      <c r="AR12" s="362"/>
      <c r="AS12" s="362"/>
      <c r="AT12" s="362"/>
    </row>
    <row r="13" spans="2:46" ht="14.4" x14ac:dyDescent="0.3">
      <c r="B13" s="381"/>
      <c r="C13" s="382"/>
      <c r="D13" s="383"/>
      <c r="E13" s="383"/>
      <c r="F13" s="382"/>
      <c r="G13" s="383"/>
      <c r="H13" s="383"/>
      <c r="I13" s="382"/>
      <c r="J13" s="383"/>
      <c r="K13" s="383"/>
      <c r="L13" s="362"/>
      <c r="M13" s="362"/>
      <c r="N13" s="362"/>
      <c r="O13" s="362"/>
      <c r="P13" s="362"/>
      <c r="Q13" s="362"/>
      <c r="R13" s="362"/>
      <c r="S13" s="362"/>
      <c r="T13" s="362"/>
      <c r="U13" s="362"/>
      <c r="V13" s="362"/>
      <c r="W13" s="362"/>
      <c r="X13" s="362"/>
      <c r="Y13" s="362"/>
      <c r="Z13" s="362"/>
      <c r="AA13" s="362"/>
      <c r="AB13" s="362"/>
      <c r="AC13" s="362"/>
      <c r="AD13" s="362"/>
      <c r="AE13" s="362"/>
      <c r="AF13" s="362"/>
      <c r="AG13" s="362"/>
      <c r="AH13" s="362"/>
      <c r="AI13" s="362"/>
      <c r="AJ13" s="362"/>
      <c r="AK13" s="362"/>
      <c r="AL13" s="362"/>
      <c r="AM13" s="362"/>
      <c r="AN13" s="362"/>
      <c r="AO13" s="362"/>
      <c r="AP13" s="362"/>
      <c r="AQ13" s="362"/>
      <c r="AR13" s="362"/>
      <c r="AS13" s="362"/>
      <c r="AT13" s="362"/>
    </row>
    <row r="14" spans="2:46" ht="14.4" x14ac:dyDescent="0.3">
      <c r="B14" s="381" t="s">
        <v>239</v>
      </c>
      <c r="C14" s="382">
        <v>25</v>
      </c>
      <c r="D14" s="383">
        <v>2050</v>
      </c>
      <c r="E14" s="380">
        <f t="shared" ref="E14" si="0">C14*D14</f>
        <v>51250</v>
      </c>
      <c r="F14" s="382"/>
      <c r="G14" s="383"/>
      <c r="H14" s="383"/>
      <c r="I14" s="382">
        <f>I12</f>
        <v>35</v>
      </c>
      <c r="J14" s="380">
        <f>J12</f>
        <v>1950</v>
      </c>
      <c r="K14" s="383"/>
      <c r="L14" s="362"/>
      <c r="M14" s="362"/>
      <c r="N14" s="362"/>
      <c r="O14" s="362"/>
      <c r="P14" s="362"/>
      <c r="Q14" s="362"/>
      <c r="R14" s="362"/>
      <c r="S14" s="362"/>
      <c r="T14" s="362"/>
      <c r="U14" s="362"/>
      <c r="V14" s="362"/>
      <c r="W14" s="362"/>
      <c r="X14" s="362"/>
      <c r="Y14" s="362"/>
      <c r="Z14" s="362"/>
      <c r="AA14" s="362"/>
      <c r="AB14" s="362"/>
      <c r="AC14" s="362"/>
      <c r="AD14" s="362"/>
      <c r="AE14" s="362"/>
      <c r="AF14" s="362"/>
      <c r="AG14" s="362"/>
      <c r="AH14" s="362"/>
      <c r="AI14" s="362"/>
      <c r="AJ14" s="362"/>
      <c r="AK14" s="362"/>
      <c r="AL14" s="362"/>
      <c r="AM14" s="362"/>
      <c r="AN14" s="362"/>
      <c r="AO14" s="362"/>
      <c r="AP14" s="362"/>
      <c r="AQ14" s="362"/>
      <c r="AR14" s="362"/>
      <c r="AS14" s="362"/>
      <c r="AT14" s="362"/>
    </row>
    <row r="15" spans="2:46" ht="14.4" x14ac:dyDescent="0.3">
      <c r="B15" s="381"/>
      <c r="C15" s="382"/>
      <c r="D15" s="383"/>
      <c r="E15" s="383"/>
      <c r="F15" s="382"/>
      <c r="G15" s="383"/>
      <c r="H15" s="383"/>
      <c r="I15" s="382">
        <f>C14</f>
        <v>25</v>
      </c>
      <c r="J15" s="383">
        <f>D14</f>
        <v>2050</v>
      </c>
      <c r="K15" s="383">
        <f>(I14*J14)+(I15*J15)</f>
        <v>119500</v>
      </c>
      <c r="L15" s="362"/>
      <c r="M15" s="362"/>
      <c r="N15" s="362"/>
      <c r="O15" s="362"/>
      <c r="P15" s="362"/>
      <c r="Q15" s="362"/>
      <c r="R15" s="362"/>
      <c r="S15" s="362"/>
      <c r="T15" s="362"/>
      <c r="U15" s="362"/>
      <c r="V15" s="362"/>
      <c r="W15" s="362"/>
      <c r="X15" s="362"/>
      <c r="Y15" s="362"/>
      <c r="Z15" s="362"/>
      <c r="AA15" s="362"/>
      <c r="AB15" s="362"/>
      <c r="AC15" s="362"/>
      <c r="AD15" s="362"/>
      <c r="AE15" s="362"/>
      <c r="AF15" s="362"/>
      <c r="AG15" s="362"/>
      <c r="AH15" s="362"/>
      <c r="AI15" s="362"/>
      <c r="AJ15" s="362"/>
      <c r="AK15" s="362"/>
      <c r="AL15" s="362"/>
      <c r="AM15" s="362"/>
      <c r="AN15" s="362"/>
      <c r="AO15" s="362"/>
      <c r="AP15" s="362"/>
      <c r="AQ15" s="362"/>
      <c r="AR15" s="362"/>
      <c r="AS15" s="362"/>
      <c r="AT15" s="362"/>
    </row>
    <row r="16" spans="2:46" ht="14.4" x14ac:dyDescent="0.3">
      <c r="B16" s="381"/>
      <c r="C16" s="382"/>
      <c r="D16" s="383"/>
      <c r="E16" s="383"/>
      <c r="F16" s="382"/>
      <c r="G16" s="383"/>
      <c r="H16" s="383"/>
      <c r="I16" s="382"/>
      <c r="J16" s="383"/>
      <c r="K16" s="383"/>
      <c r="L16" s="362"/>
      <c r="M16" s="362"/>
      <c r="N16" s="362"/>
      <c r="O16" s="362"/>
      <c r="P16" s="362"/>
      <c r="Q16" s="362"/>
      <c r="R16" s="362"/>
      <c r="S16" s="362"/>
      <c r="T16" s="362"/>
      <c r="U16" s="362"/>
      <c r="V16" s="362"/>
      <c r="W16" s="362"/>
      <c r="X16" s="362"/>
      <c r="Y16" s="362"/>
      <c r="Z16" s="362"/>
      <c r="AA16" s="362"/>
      <c r="AB16" s="362"/>
      <c r="AC16" s="362"/>
      <c r="AD16" s="362"/>
      <c r="AE16" s="362"/>
      <c r="AF16" s="362"/>
      <c r="AG16" s="362"/>
      <c r="AH16" s="362"/>
      <c r="AI16" s="362"/>
      <c r="AJ16" s="362"/>
      <c r="AK16" s="362"/>
      <c r="AL16" s="362"/>
      <c r="AM16" s="362"/>
      <c r="AN16" s="362"/>
      <c r="AO16" s="362"/>
      <c r="AP16" s="362"/>
      <c r="AQ16" s="362"/>
      <c r="AR16" s="362"/>
      <c r="AS16" s="362"/>
      <c r="AT16" s="362"/>
    </row>
    <row r="17" spans="2:46" ht="14.4" x14ac:dyDescent="0.3">
      <c r="B17" s="381" t="s">
        <v>240</v>
      </c>
      <c r="C17" s="382"/>
      <c r="D17" s="383"/>
      <c r="E17" s="383"/>
      <c r="F17" s="382">
        <v>30</v>
      </c>
      <c r="G17" s="383">
        <f>J14</f>
        <v>1950</v>
      </c>
      <c r="H17" s="383">
        <f>F17*G17</f>
        <v>58500</v>
      </c>
      <c r="I17" s="382">
        <f>I14-F17</f>
        <v>5</v>
      </c>
      <c r="J17" s="383">
        <f>J14</f>
        <v>1950</v>
      </c>
      <c r="K17" s="383"/>
      <c r="L17" s="362"/>
      <c r="M17" s="362"/>
      <c r="N17" s="362"/>
      <c r="O17" s="362"/>
      <c r="P17" s="362"/>
      <c r="Q17" s="362"/>
      <c r="R17" s="362"/>
      <c r="S17" s="362"/>
      <c r="T17" s="362"/>
      <c r="U17" s="362"/>
      <c r="V17" s="362"/>
      <c r="W17" s="362"/>
      <c r="X17" s="362"/>
      <c r="Y17" s="362"/>
      <c r="Z17" s="362"/>
      <c r="AA17" s="362"/>
      <c r="AB17" s="362"/>
      <c r="AC17" s="362"/>
      <c r="AD17" s="362"/>
      <c r="AE17" s="362"/>
      <c r="AF17" s="362"/>
      <c r="AG17" s="362"/>
      <c r="AH17" s="362"/>
      <c r="AI17" s="362"/>
      <c r="AJ17" s="362"/>
      <c r="AK17" s="362"/>
      <c r="AL17" s="362"/>
      <c r="AM17" s="362"/>
      <c r="AN17" s="362"/>
      <c r="AO17" s="362"/>
      <c r="AP17" s="362"/>
      <c r="AQ17" s="362"/>
      <c r="AR17" s="362"/>
      <c r="AS17" s="362"/>
      <c r="AT17" s="362"/>
    </row>
    <row r="18" spans="2:46" ht="14.4" x14ac:dyDescent="0.3">
      <c r="B18" s="381"/>
      <c r="C18" s="382"/>
      <c r="D18" s="383"/>
      <c r="E18" s="383"/>
      <c r="F18" s="382"/>
      <c r="G18" s="383"/>
      <c r="H18" s="383"/>
      <c r="I18" s="382">
        <f>I15</f>
        <v>25</v>
      </c>
      <c r="J18" s="383">
        <f>J15</f>
        <v>2050</v>
      </c>
      <c r="K18" s="383">
        <f>(I17*J17)+(I18*J18)</f>
        <v>61000</v>
      </c>
      <c r="L18" s="362"/>
      <c r="M18" s="362"/>
      <c r="N18" s="362"/>
      <c r="O18" s="362"/>
      <c r="P18" s="362"/>
      <c r="Q18" s="362"/>
      <c r="R18" s="362"/>
      <c r="S18" s="362"/>
      <c r="T18" s="362"/>
      <c r="U18" s="362"/>
      <c r="V18" s="362"/>
      <c r="W18" s="362"/>
      <c r="X18" s="362"/>
      <c r="Y18" s="362"/>
      <c r="Z18" s="362"/>
      <c r="AA18" s="362"/>
      <c r="AB18" s="362"/>
      <c r="AC18" s="362"/>
      <c r="AD18" s="362"/>
      <c r="AE18" s="362"/>
      <c r="AF18" s="362"/>
      <c r="AG18" s="362"/>
      <c r="AH18" s="362"/>
      <c r="AI18" s="362"/>
      <c r="AJ18" s="362"/>
      <c r="AK18" s="362"/>
      <c r="AL18" s="362"/>
      <c r="AM18" s="362"/>
      <c r="AN18" s="362"/>
      <c r="AO18" s="362"/>
      <c r="AP18" s="362"/>
      <c r="AQ18" s="362"/>
      <c r="AR18" s="362"/>
      <c r="AS18" s="362"/>
      <c r="AT18" s="362"/>
    </row>
    <row r="19" spans="2:46" ht="14.4" x14ac:dyDescent="0.3">
      <c r="B19" s="381"/>
      <c r="C19" s="382"/>
      <c r="D19" s="383"/>
      <c r="E19" s="383"/>
      <c r="F19" s="382"/>
      <c r="G19" s="383"/>
      <c r="H19" s="383"/>
      <c r="I19" s="382"/>
      <c r="J19" s="383"/>
      <c r="K19" s="383"/>
      <c r="L19" s="362"/>
      <c r="M19" s="362"/>
      <c r="N19" s="362"/>
      <c r="O19" s="362"/>
      <c r="P19" s="362"/>
      <c r="Q19" s="362"/>
      <c r="R19" s="362"/>
      <c r="S19" s="362"/>
      <c r="T19" s="362"/>
      <c r="U19" s="362"/>
      <c r="V19" s="362"/>
      <c r="W19" s="362"/>
      <c r="X19" s="362"/>
      <c r="Y19" s="362"/>
      <c r="Z19" s="362"/>
      <c r="AA19" s="362"/>
      <c r="AB19" s="362"/>
      <c r="AC19" s="362"/>
      <c r="AD19" s="362"/>
      <c r="AE19" s="362"/>
      <c r="AF19" s="362"/>
      <c r="AG19" s="362"/>
      <c r="AH19" s="362"/>
      <c r="AI19" s="362"/>
      <c r="AJ19" s="362"/>
      <c r="AK19" s="362"/>
      <c r="AL19" s="362"/>
      <c r="AM19" s="362"/>
      <c r="AN19" s="362"/>
      <c r="AO19" s="362"/>
      <c r="AP19" s="362"/>
      <c r="AQ19" s="362"/>
      <c r="AR19" s="362"/>
      <c r="AS19" s="362"/>
      <c r="AT19" s="362"/>
    </row>
    <row r="20" spans="2:46" ht="14.4" x14ac:dyDescent="0.3">
      <c r="B20" s="381" t="s">
        <v>241</v>
      </c>
      <c r="C20" s="382">
        <v>15</v>
      </c>
      <c r="D20" s="383">
        <v>2200</v>
      </c>
      <c r="E20" s="383">
        <f>C20*D20</f>
        <v>33000</v>
      </c>
      <c r="F20" s="382"/>
      <c r="G20" s="383"/>
      <c r="H20" s="383"/>
      <c r="I20" s="382">
        <f>I17</f>
        <v>5</v>
      </c>
      <c r="J20" s="383">
        <f>J17</f>
        <v>1950</v>
      </c>
      <c r="K20" s="383"/>
      <c r="L20" s="362"/>
      <c r="M20" s="362"/>
      <c r="N20" s="362"/>
      <c r="O20" s="362"/>
      <c r="P20" s="362"/>
      <c r="Q20" s="362"/>
      <c r="R20" s="362"/>
      <c r="S20" s="362"/>
      <c r="T20" s="362"/>
      <c r="U20" s="362"/>
      <c r="V20" s="362"/>
      <c r="W20" s="362"/>
      <c r="X20" s="362"/>
      <c r="Y20" s="362"/>
      <c r="Z20" s="362"/>
      <c r="AA20" s="362"/>
      <c r="AB20" s="362"/>
      <c r="AC20" s="362"/>
      <c r="AD20" s="362"/>
      <c r="AE20" s="362"/>
      <c r="AF20" s="362"/>
      <c r="AG20" s="362"/>
      <c r="AH20" s="362"/>
      <c r="AI20" s="362"/>
      <c r="AJ20" s="362"/>
      <c r="AK20" s="362"/>
      <c r="AL20" s="362"/>
      <c r="AM20" s="362"/>
      <c r="AN20" s="362"/>
      <c r="AO20" s="362"/>
      <c r="AP20" s="362"/>
      <c r="AQ20" s="362"/>
      <c r="AR20" s="362"/>
      <c r="AS20" s="362"/>
      <c r="AT20" s="362"/>
    </row>
    <row r="21" spans="2:46" ht="14.4" x14ac:dyDescent="0.3">
      <c r="B21" s="381"/>
      <c r="C21" s="382"/>
      <c r="D21" s="383"/>
      <c r="E21" s="383"/>
      <c r="F21" s="382"/>
      <c r="G21" s="383"/>
      <c r="H21" s="383"/>
      <c r="I21" s="382">
        <f>I18</f>
        <v>25</v>
      </c>
      <c r="J21" s="383">
        <f>J18</f>
        <v>2050</v>
      </c>
      <c r="K21" s="383"/>
      <c r="L21" s="362"/>
      <c r="M21" s="362"/>
      <c r="N21" s="362"/>
      <c r="O21" s="362"/>
      <c r="P21" s="362"/>
      <c r="Q21" s="362"/>
      <c r="R21" s="362"/>
      <c r="S21" s="362"/>
      <c r="T21" s="362"/>
      <c r="U21" s="362"/>
      <c r="V21" s="362"/>
      <c r="W21" s="362"/>
      <c r="X21" s="362"/>
      <c r="Y21" s="362"/>
      <c r="Z21" s="362"/>
      <c r="AA21" s="362"/>
      <c r="AB21" s="362"/>
      <c r="AC21" s="362"/>
      <c r="AD21" s="362"/>
      <c r="AE21" s="362"/>
      <c r="AF21" s="362"/>
      <c r="AG21" s="362"/>
      <c r="AH21" s="362"/>
      <c r="AI21" s="362"/>
      <c r="AJ21" s="362"/>
      <c r="AK21" s="362"/>
      <c r="AL21" s="362"/>
      <c r="AM21" s="362"/>
      <c r="AN21" s="362"/>
      <c r="AO21" s="362"/>
      <c r="AP21" s="362"/>
      <c r="AQ21" s="362"/>
      <c r="AR21" s="362"/>
      <c r="AS21" s="362"/>
      <c r="AT21" s="362"/>
    </row>
    <row r="22" spans="2:46" ht="14.4" x14ac:dyDescent="0.3">
      <c r="B22" s="381"/>
      <c r="C22" s="382"/>
      <c r="D22" s="383"/>
      <c r="E22" s="383"/>
      <c r="F22" s="382"/>
      <c r="G22" s="383"/>
      <c r="H22" s="383"/>
      <c r="I22" s="382">
        <f>C20</f>
        <v>15</v>
      </c>
      <c r="J22" s="383">
        <f>D20</f>
        <v>2200</v>
      </c>
      <c r="K22" s="383">
        <f>(I20*J20)+(I21*J21)+(I22*J22)</f>
        <v>94000</v>
      </c>
      <c r="L22" s="362"/>
      <c r="M22" s="362"/>
      <c r="N22" s="362"/>
      <c r="O22" s="362"/>
      <c r="P22" s="362"/>
      <c r="Q22" s="362"/>
      <c r="R22" s="362"/>
      <c r="S22" s="362"/>
      <c r="T22" s="362"/>
      <c r="U22" s="362"/>
      <c r="V22" s="362"/>
      <c r="W22" s="362"/>
      <c r="X22" s="362"/>
      <c r="Y22" s="362"/>
      <c r="Z22" s="362"/>
      <c r="AA22" s="362"/>
      <c r="AB22" s="362"/>
      <c r="AC22" s="362"/>
      <c r="AD22" s="362"/>
      <c r="AE22" s="362"/>
      <c r="AF22" s="362"/>
      <c r="AG22" s="362"/>
      <c r="AH22" s="362"/>
      <c r="AI22" s="362"/>
      <c r="AJ22" s="362"/>
      <c r="AK22" s="362"/>
      <c r="AL22" s="362"/>
      <c r="AM22" s="362"/>
      <c r="AN22" s="362"/>
      <c r="AO22" s="362"/>
      <c r="AP22" s="362"/>
      <c r="AQ22" s="362"/>
      <c r="AR22" s="362"/>
      <c r="AS22" s="362"/>
      <c r="AT22" s="362"/>
    </row>
    <row r="23" spans="2:46" ht="14.4" x14ac:dyDescent="0.3">
      <c r="B23" s="381"/>
      <c r="C23" s="382"/>
      <c r="D23" s="383"/>
      <c r="E23" s="383"/>
      <c r="F23" s="382"/>
      <c r="G23" s="383"/>
      <c r="H23" s="383"/>
      <c r="I23" s="382"/>
      <c r="J23" s="383"/>
      <c r="K23" s="383"/>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2"/>
      <c r="AL23" s="362"/>
      <c r="AM23" s="362"/>
      <c r="AN23" s="362"/>
      <c r="AO23" s="362"/>
      <c r="AP23" s="362"/>
      <c r="AQ23" s="362"/>
      <c r="AR23" s="362"/>
      <c r="AS23" s="362"/>
      <c r="AT23" s="362"/>
    </row>
    <row r="24" spans="2:46" ht="14.4" x14ac:dyDescent="0.3">
      <c r="B24" s="381" t="s">
        <v>242</v>
      </c>
      <c r="C24" s="382">
        <v>10</v>
      </c>
      <c r="D24" s="383">
        <f>E24/10</f>
        <v>2250</v>
      </c>
      <c r="E24" s="383">
        <v>22500</v>
      </c>
      <c r="F24" s="382"/>
      <c r="G24" s="383"/>
      <c r="H24" s="383"/>
      <c r="I24" s="382">
        <f>I20</f>
        <v>5</v>
      </c>
      <c r="J24" s="383">
        <f>J20</f>
        <v>1950</v>
      </c>
      <c r="K24" s="383"/>
      <c r="L24" s="362"/>
      <c r="M24" s="362"/>
      <c r="N24" s="362"/>
      <c r="O24" s="362"/>
      <c r="P24" s="362"/>
      <c r="Q24" s="362"/>
      <c r="R24" s="362"/>
      <c r="S24" s="362"/>
      <c r="T24" s="362"/>
      <c r="U24" s="362"/>
      <c r="V24" s="362"/>
      <c r="W24" s="362"/>
      <c r="X24" s="362"/>
      <c r="Y24" s="362"/>
      <c r="Z24" s="362"/>
      <c r="AA24" s="362"/>
      <c r="AB24" s="362"/>
      <c r="AC24" s="362"/>
      <c r="AD24" s="362"/>
      <c r="AE24" s="362"/>
      <c r="AF24" s="362"/>
      <c r="AG24" s="362"/>
      <c r="AH24" s="362"/>
      <c r="AI24" s="362"/>
      <c r="AJ24" s="362"/>
      <c r="AK24" s="362"/>
      <c r="AL24" s="362"/>
      <c r="AM24" s="362"/>
      <c r="AN24" s="362"/>
      <c r="AO24" s="362"/>
      <c r="AP24" s="362"/>
      <c r="AQ24" s="362"/>
      <c r="AR24" s="362"/>
      <c r="AS24" s="362"/>
      <c r="AT24" s="362"/>
    </row>
    <row r="25" spans="2:46" ht="14.4" x14ac:dyDescent="0.3">
      <c r="B25" s="381"/>
      <c r="C25" s="382"/>
      <c r="D25" s="383"/>
      <c r="E25" s="383"/>
      <c r="F25" s="382"/>
      <c r="G25" s="383"/>
      <c r="H25" s="383"/>
      <c r="I25" s="382">
        <f t="shared" ref="I25:J26" si="1">I21</f>
        <v>25</v>
      </c>
      <c r="J25" s="383">
        <f t="shared" si="1"/>
        <v>2050</v>
      </c>
      <c r="K25" s="383"/>
      <c r="L25" s="362"/>
      <c r="M25" s="362"/>
      <c r="N25" s="362"/>
      <c r="O25" s="362"/>
      <c r="P25" s="362"/>
      <c r="Q25" s="362"/>
      <c r="R25" s="362"/>
      <c r="S25" s="362"/>
      <c r="T25" s="362"/>
      <c r="U25" s="362"/>
      <c r="V25" s="362"/>
      <c r="W25" s="362"/>
      <c r="X25" s="362"/>
      <c r="Y25" s="362"/>
      <c r="Z25" s="362"/>
      <c r="AA25" s="362"/>
      <c r="AB25" s="362"/>
      <c r="AC25" s="362"/>
      <c r="AD25" s="362"/>
      <c r="AE25" s="362"/>
      <c r="AF25" s="362"/>
      <c r="AG25" s="362"/>
      <c r="AH25" s="362"/>
      <c r="AI25" s="362"/>
      <c r="AJ25" s="362"/>
      <c r="AK25" s="362"/>
      <c r="AL25" s="362"/>
      <c r="AM25" s="362"/>
      <c r="AN25" s="362"/>
      <c r="AO25" s="362"/>
      <c r="AP25" s="362"/>
      <c r="AQ25" s="362"/>
      <c r="AR25" s="362"/>
      <c r="AS25" s="362"/>
      <c r="AT25" s="362"/>
    </row>
    <row r="26" spans="2:46" ht="14.4" x14ac:dyDescent="0.3">
      <c r="B26" s="385"/>
      <c r="C26" s="386"/>
      <c r="D26" s="387"/>
      <c r="E26" s="387"/>
      <c r="F26" s="386"/>
      <c r="G26" s="387"/>
      <c r="H26" s="383"/>
      <c r="I26" s="382">
        <f t="shared" si="1"/>
        <v>15</v>
      </c>
      <c r="J26" s="383">
        <f t="shared" si="1"/>
        <v>2200</v>
      </c>
      <c r="K26" s="383"/>
      <c r="L26" s="362"/>
      <c r="M26" s="362"/>
      <c r="N26" s="362"/>
      <c r="O26" s="362"/>
      <c r="P26" s="362"/>
      <c r="Q26" s="362"/>
      <c r="R26" s="362"/>
      <c r="S26" s="362"/>
      <c r="T26" s="362"/>
      <c r="U26" s="362"/>
      <c r="V26" s="362"/>
      <c r="W26" s="362"/>
      <c r="X26" s="362"/>
      <c r="Y26" s="362"/>
      <c r="Z26" s="362"/>
      <c r="AA26" s="362"/>
      <c r="AB26" s="362"/>
      <c r="AC26" s="362"/>
      <c r="AD26" s="362"/>
      <c r="AE26" s="362"/>
      <c r="AF26" s="362"/>
      <c r="AG26" s="362"/>
      <c r="AH26" s="362"/>
      <c r="AI26" s="362"/>
      <c r="AJ26" s="362"/>
      <c r="AK26" s="362"/>
      <c r="AL26" s="362"/>
      <c r="AM26" s="362"/>
      <c r="AN26" s="362"/>
      <c r="AO26" s="362"/>
      <c r="AP26" s="362"/>
      <c r="AQ26" s="362"/>
      <c r="AR26" s="362"/>
      <c r="AS26" s="362"/>
      <c r="AT26" s="362"/>
    </row>
    <row r="27" spans="2:46" ht="14.4" x14ac:dyDescent="0.3">
      <c r="B27" s="385"/>
      <c r="C27" s="386"/>
      <c r="D27" s="387"/>
      <c r="E27" s="387"/>
      <c r="F27" s="386"/>
      <c r="G27" s="387"/>
      <c r="H27" s="383"/>
      <c r="I27" s="386">
        <f>C24</f>
        <v>10</v>
      </c>
      <c r="J27" s="387">
        <f>D24</f>
        <v>2250</v>
      </c>
      <c r="K27" s="383">
        <f>(I24*J24)+(I25*J25)+(I26*J26)+(I27*J27)</f>
        <v>116500</v>
      </c>
      <c r="L27" s="362"/>
      <c r="M27" s="362"/>
      <c r="N27" s="362"/>
      <c r="O27" s="362"/>
      <c r="P27" s="362"/>
      <c r="Q27" s="362"/>
      <c r="R27" s="362"/>
      <c r="S27" s="362"/>
      <c r="T27" s="362"/>
      <c r="U27" s="362"/>
      <c r="V27" s="362"/>
      <c r="W27" s="362"/>
      <c r="X27" s="362"/>
      <c r="Y27" s="362"/>
      <c r="Z27" s="362"/>
      <c r="AA27" s="362"/>
      <c r="AB27" s="362"/>
      <c r="AC27" s="362"/>
      <c r="AD27" s="362"/>
      <c r="AE27" s="362"/>
      <c r="AF27" s="362"/>
      <c r="AG27" s="362"/>
      <c r="AH27" s="362"/>
      <c r="AI27" s="362"/>
      <c r="AJ27" s="362"/>
      <c r="AK27" s="362"/>
      <c r="AL27" s="362"/>
      <c r="AM27" s="362"/>
      <c r="AN27" s="362"/>
      <c r="AO27" s="362"/>
      <c r="AP27" s="362"/>
      <c r="AQ27" s="362"/>
      <c r="AR27" s="362"/>
      <c r="AS27" s="362"/>
      <c r="AT27" s="362"/>
    </row>
    <row r="28" spans="2:46" ht="14.4" x14ac:dyDescent="0.3">
      <c r="B28" s="385"/>
      <c r="C28" s="386"/>
      <c r="D28" s="387"/>
      <c r="E28" s="387"/>
      <c r="F28" s="386"/>
      <c r="G28" s="387"/>
      <c r="H28" s="383"/>
      <c r="I28" s="386"/>
      <c r="J28" s="387"/>
      <c r="K28" s="387"/>
      <c r="L28" s="362"/>
      <c r="M28" s="362"/>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2"/>
      <c r="AL28" s="362"/>
      <c r="AM28" s="362"/>
      <c r="AN28" s="362"/>
      <c r="AO28" s="362"/>
      <c r="AP28" s="362"/>
      <c r="AQ28" s="362"/>
      <c r="AR28" s="362"/>
      <c r="AS28" s="362"/>
      <c r="AT28" s="362"/>
    </row>
    <row r="29" spans="2:46" ht="14.4" x14ac:dyDescent="0.3">
      <c r="B29" s="385" t="s">
        <v>507</v>
      </c>
      <c r="C29" s="386">
        <v>-2</v>
      </c>
      <c r="D29" s="387">
        <f>D24</f>
        <v>2250</v>
      </c>
      <c r="E29" s="387">
        <f>C29*D29</f>
        <v>-4500</v>
      </c>
      <c r="F29" s="386"/>
      <c r="G29" s="387"/>
      <c r="H29" s="383"/>
      <c r="I29" s="386">
        <f>I24</f>
        <v>5</v>
      </c>
      <c r="J29" s="383">
        <f>J24</f>
        <v>1950</v>
      </c>
      <c r="K29" s="387"/>
      <c r="L29" s="362"/>
      <c r="M29" s="362"/>
      <c r="N29" s="362"/>
      <c r="O29" s="362"/>
      <c r="P29" s="362"/>
      <c r="Q29" s="362"/>
      <c r="R29" s="362"/>
      <c r="S29" s="362"/>
      <c r="T29" s="362"/>
      <c r="U29" s="362"/>
      <c r="V29" s="362"/>
      <c r="W29" s="362"/>
      <c r="X29" s="362"/>
      <c r="Y29" s="362"/>
      <c r="Z29" s="362"/>
      <c r="AA29" s="362"/>
      <c r="AB29" s="362"/>
      <c r="AC29" s="362"/>
      <c r="AD29" s="362"/>
      <c r="AE29" s="362"/>
      <c r="AF29" s="362"/>
      <c r="AG29" s="362"/>
      <c r="AH29" s="362"/>
      <c r="AI29" s="362"/>
      <c r="AJ29" s="362"/>
      <c r="AK29" s="362"/>
      <c r="AL29" s="362"/>
      <c r="AM29" s="362"/>
      <c r="AN29" s="362"/>
      <c r="AO29" s="362"/>
      <c r="AP29" s="362"/>
      <c r="AQ29" s="362"/>
      <c r="AR29" s="362"/>
      <c r="AS29" s="362"/>
      <c r="AT29" s="362"/>
    </row>
    <row r="30" spans="2:46" ht="14.4" x14ac:dyDescent="0.3">
      <c r="B30" s="385"/>
      <c r="C30" s="386"/>
      <c r="D30" s="387"/>
      <c r="E30" s="387"/>
      <c r="F30" s="386"/>
      <c r="G30" s="387"/>
      <c r="H30" s="383"/>
      <c r="I30" s="386">
        <f t="shared" ref="I30:J31" si="2">I25</f>
        <v>25</v>
      </c>
      <c r="J30" s="383">
        <f t="shared" si="2"/>
        <v>2050</v>
      </c>
      <c r="K30" s="387"/>
      <c r="L30" s="362"/>
      <c r="M30" s="362"/>
      <c r="N30" s="362"/>
      <c r="O30" s="362"/>
      <c r="P30" s="362"/>
      <c r="Q30" s="362"/>
      <c r="R30" s="362"/>
      <c r="S30" s="362"/>
      <c r="T30" s="362"/>
      <c r="U30" s="362"/>
      <c r="V30" s="362"/>
      <c r="W30" s="362"/>
      <c r="X30" s="362"/>
      <c r="Y30" s="362"/>
      <c r="Z30" s="362"/>
      <c r="AA30" s="362"/>
      <c r="AB30" s="362"/>
      <c r="AC30" s="362"/>
      <c r="AD30" s="362"/>
      <c r="AE30" s="362"/>
      <c r="AF30" s="362"/>
      <c r="AG30" s="362"/>
      <c r="AH30" s="362"/>
      <c r="AI30" s="362"/>
      <c r="AJ30" s="362"/>
      <c r="AK30" s="362"/>
      <c r="AL30" s="362"/>
      <c r="AM30" s="362"/>
      <c r="AN30" s="362"/>
      <c r="AO30" s="362"/>
      <c r="AP30" s="362"/>
      <c r="AQ30" s="362"/>
      <c r="AR30" s="362"/>
      <c r="AS30" s="362"/>
      <c r="AT30" s="362"/>
    </row>
    <row r="31" spans="2:46" ht="14.4" x14ac:dyDescent="0.3">
      <c r="B31" s="385"/>
      <c r="C31" s="386"/>
      <c r="D31" s="387"/>
      <c r="E31" s="387"/>
      <c r="F31" s="386"/>
      <c r="G31" s="387"/>
      <c r="H31" s="383"/>
      <c r="I31" s="386">
        <f t="shared" si="2"/>
        <v>15</v>
      </c>
      <c r="J31" s="387">
        <f t="shared" si="2"/>
        <v>2200</v>
      </c>
      <c r="K31" s="387"/>
      <c r="L31" s="362"/>
      <c r="M31" s="362"/>
      <c r="N31" s="362"/>
      <c r="O31" s="362"/>
      <c r="P31" s="362"/>
      <c r="Q31" s="362"/>
      <c r="R31" s="362"/>
      <c r="S31" s="362"/>
      <c r="T31" s="362"/>
      <c r="U31" s="362"/>
      <c r="V31" s="362"/>
      <c r="W31" s="362"/>
      <c r="X31" s="362"/>
      <c r="Y31" s="362"/>
      <c r="Z31" s="362"/>
      <c r="AA31" s="362"/>
      <c r="AB31" s="362"/>
      <c r="AC31" s="362"/>
      <c r="AD31" s="362"/>
      <c r="AE31" s="362"/>
      <c r="AF31" s="362"/>
      <c r="AG31" s="362"/>
      <c r="AH31" s="362"/>
      <c r="AI31" s="362"/>
      <c r="AJ31" s="362"/>
      <c r="AK31" s="362"/>
      <c r="AL31" s="362"/>
      <c r="AM31" s="362"/>
      <c r="AN31" s="362"/>
      <c r="AO31" s="362"/>
      <c r="AP31" s="362"/>
      <c r="AQ31" s="362"/>
      <c r="AR31" s="362"/>
      <c r="AS31" s="362"/>
      <c r="AT31" s="362"/>
    </row>
    <row r="32" spans="2:46" ht="14.4" x14ac:dyDescent="0.3">
      <c r="B32" s="385"/>
      <c r="C32" s="386"/>
      <c r="D32" s="387"/>
      <c r="E32" s="387"/>
      <c r="F32" s="386"/>
      <c r="G32" s="387"/>
      <c r="H32" s="383"/>
      <c r="I32" s="386">
        <f>I27+C29</f>
        <v>8</v>
      </c>
      <c r="J32" s="387">
        <f>J27</f>
        <v>2250</v>
      </c>
      <c r="K32" s="383">
        <f>(I29*J29)+(I30*J30)+(I31*J31)+(I32*J32)</f>
        <v>112000</v>
      </c>
      <c r="L32" s="362"/>
      <c r="M32" s="362"/>
      <c r="N32" s="362"/>
      <c r="O32" s="362"/>
      <c r="P32" s="362"/>
      <c r="Q32" s="362"/>
      <c r="R32" s="362"/>
      <c r="S32" s="362"/>
      <c r="T32" s="362"/>
      <c r="U32" s="362"/>
      <c r="V32" s="362"/>
      <c r="W32" s="362"/>
      <c r="X32" s="362"/>
      <c r="Y32" s="362"/>
      <c r="Z32" s="362"/>
      <c r="AA32" s="362"/>
      <c r="AB32" s="362"/>
      <c r="AC32" s="362"/>
      <c r="AD32" s="362"/>
      <c r="AE32" s="362"/>
      <c r="AF32" s="362"/>
      <c r="AG32" s="362"/>
      <c r="AH32" s="362"/>
      <c r="AI32" s="362"/>
      <c r="AJ32" s="362"/>
      <c r="AK32" s="362"/>
      <c r="AL32" s="362"/>
      <c r="AM32" s="362"/>
      <c r="AN32" s="362"/>
      <c r="AO32" s="362"/>
      <c r="AP32" s="362"/>
      <c r="AQ32" s="362"/>
      <c r="AR32" s="362"/>
      <c r="AS32" s="362"/>
      <c r="AT32" s="362"/>
    </row>
    <row r="33" spans="2:46" ht="14.4" x14ac:dyDescent="0.3">
      <c r="B33" s="385"/>
      <c r="C33" s="386"/>
      <c r="D33" s="387"/>
      <c r="E33" s="387"/>
      <c r="F33" s="386"/>
      <c r="G33" s="387"/>
      <c r="H33" s="383"/>
      <c r="I33" s="386"/>
      <c r="J33" s="387"/>
      <c r="K33" s="387"/>
      <c r="L33" s="362"/>
      <c r="M33" s="362"/>
      <c r="N33" s="362"/>
      <c r="O33" s="362"/>
      <c r="P33" s="362"/>
      <c r="Q33" s="362"/>
      <c r="R33" s="362"/>
      <c r="S33" s="362"/>
      <c r="T33" s="362"/>
      <c r="U33" s="362"/>
      <c r="V33" s="362"/>
      <c r="W33" s="362"/>
      <c r="X33" s="362"/>
      <c r="Y33" s="362"/>
      <c r="Z33" s="362"/>
      <c r="AA33" s="362"/>
      <c r="AB33" s="362"/>
      <c r="AC33" s="362"/>
      <c r="AD33" s="362"/>
      <c r="AE33" s="362"/>
      <c r="AF33" s="362"/>
      <c r="AG33" s="362"/>
      <c r="AH33" s="362"/>
      <c r="AI33" s="362"/>
      <c r="AJ33" s="362"/>
      <c r="AK33" s="362"/>
      <c r="AL33" s="362"/>
      <c r="AM33" s="362"/>
      <c r="AN33" s="362"/>
      <c r="AO33" s="362"/>
      <c r="AP33" s="362"/>
      <c r="AQ33" s="362"/>
      <c r="AR33" s="362"/>
      <c r="AS33" s="362"/>
      <c r="AT33" s="362"/>
    </row>
    <row r="34" spans="2:46" ht="14.4" x14ac:dyDescent="0.3">
      <c r="B34" s="381" t="s">
        <v>62</v>
      </c>
      <c r="C34" s="386"/>
      <c r="D34" s="387"/>
      <c r="E34" s="387"/>
      <c r="F34" s="386">
        <f>I29</f>
        <v>5</v>
      </c>
      <c r="G34" s="387">
        <f>J29</f>
        <v>1950</v>
      </c>
      <c r="H34" s="383">
        <f>F34*G34</f>
        <v>9750</v>
      </c>
      <c r="I34" s="386"/>
      <c r="J34" s="387"/>
      <c r="K34" s="383"/>
      <c r="L34" s="362"/>
      <c r="M34" s="362"/>
      <c r="N34" s="362"/>
      <c r="O34" s="362"/>
      <c r="P34" s="362"/>
      <c r="Q34" s="362"/>
      <c r="R34" s="362"/>
      <c r="S34" s="362"/>
      <c r="T34" s="362"/>
      <c r="U34" s="362"/>
      <c r="V34" s="362"/>
      <c r="W34" s="362"/>
      <c r="X34" s="362"/>
      <c r="Y34" s="362"/>
      <c r="Z34" s="362"/>
      <c r="AA34" s="362"/>
      <c r="AB34" s="362"/>
      <c r="AC34" s="362"/>
      <c r="AD34" s="362"/>
      <c r="AE34" s="362"/>
      <c r="AF34" s="362"/>
      <c r="AG34" s="362"/>
      <c r="AH34" s="362"/>
      <c r="AI34" s="362"/>
      <c r="AJ34" s="362"/>
      <c r="AK34" s="362"/>
      <c r="AL34" s="362"/>
      <c r="AM34" s="362"/>
      <c r="AN34" s="362"/>
      <c r="AO34" s="362"/>
      <c r="AP34" s="362"/>
      <c r="AQ34" s="362"/>
      <c r="AR34" s="362"/>
      <c r="AS34" s="362"/>
      <c r="AT34" s="362"/>
    </row>
    <row r="35" spans="2:46" ht="14.4" x14ac:dyDescent="0.3">
      <c r="B35" s="385"/>
      <c r="C35" s="386"/>
      <c r="D35" s="387"/>
      <c r="E35" s="387"/>
      <c r="F35" s="386">
        <f>I30</f>
        <v>25</v>
      </c>
      <c r="G35" s="387">
        <f>J30</f>
        <v>2050</v>
      </c>
      <c r="H35" s="383">
        <f>F35*G35</f>
        <v>51250</v>
      </c>
      <c r="I35" s="386">
        <f>I31-F36</f>
        <v>10</v>
      </c>
      <c r="J35" s="387">
        <f>J31</f>
        <v>2200</v>
      </c>
      <c r="K35" s="383"/>
      <c r="L35" s="362"/>
      <c r="M35" s="362"/>
      <c r="N35" s="362"/>
      <c r="O35" s="362"/>
      <c r="P35" s="362"/>
      <c r="Q35" s="362"/>
      <c r="R35" s="362"/>
      <c r="S35" s="362"/>
      <c r="T35" s="362"/>
      <c r="U35" s="362"/>
      <c r="V35" s="362"/>
      <c r="W35" s="362"/>
      <c r="X35" s="362"/>
      <c r="Y35" s="362"/>
      <c r="Z35" s="362"/>
      <c r="AA35" s="362"/>
      <c r="AB35" s="362"/>
      <c r="AC35" s="362"/>
      <c r="AD35" s="362"/>
      <c r="AE35" s="362"/>
      <c r="AF35" s="362"/>
      <c r="AG35" s="362"/>
      <c r="AH35" s="362"/>
      <c r="AI35" s="362"/>
      <c r="AJ35" s="362"/>
      <c r="AK35" s="362"/>
      <c r="AL35" s="362"/>
      <c r="AM35" s="362"/>
      <c r="AN35" s="362"/>
      <c r="AO35" s="362"/>
      <c r="AP35" s="362"/>
      <c r="AQ35" s="362"/>
      <c r="AR35" s="362"/>
      <c r="AS35" s="362"/>
      <c r="AT35" s="362"/>
    </row>
    <row r="36" spans="2:46" ht="14.4" x14ac:dyDescent="0.3">
      <c r="B36" s="385"/>
      <c r="C36" s="386"/>
      <c r="D36" s="387"/>
      <c r="E36" s="387"/>
      <c r="F36" s="386">
        <v>5</v>
      </c>
      <c r="G36" s="387">
        <f>J31</f>
        <v>2200</v>
      </c>
      <c r="H36" s="383">
        <f>F36*G36</f>
        <v>11000</v>
      </c>
      <c r="I36" s="386">
        <f>I32</f>
        <v>8</v>
      </c>
      <c r="J36" s="387">
        <f>J32</f>
        <v>2250</v>
      </c>
      <c r="K36" s="383">
        <f>(I35*J35)+(I36*J36)</f>
        <v>40000</v>
      </c>
      <c r="L36" s="362"/>
      <c r="M36" s="362"/>
      <c r="N36" s="362"/>
      <c r="O36" s="362"/>
      <c r="P36" s="362"/>
      <c r="Q36" s="362"/>
      <c r="R36" s="362"/>
      <c r="S36" s="362"/>
      <c r="T36" s="362"/>
      <c r="U36" s="362"/>
      <c r="V36" s="362"/>
      <c r="W36" s="362"/>
      <c r="X36" s="362"/>
      <c r="Y36" s="362"/>
      <c r="Z36" s="362"/>
      <c r="AA36" s="362"/>
      <c r="AB36" s="362"/>
      <c r="AC36" s="362"/>
      <c r="AD36" s="362"/>
      <c r="AE36" s="362"/>
      <c r="AF36" s="362"/>
      <c r="AG36" s="362"/>
      <c r="AH36" s="362"/>
      <c r="AI36" s="362"/>
      <c r="AJ36" s="362"/>
      <c r="AK36" s="362"/>
      <c r="AL36" s="362"/>
      <c r="AM36" s="362"/>
      <c r="AN36" s="362"/>
      <c r="AO36" s="362"/>
      <c r="AP36" s="362"/>
      <c r="AQ36" s="362"/>
      <c r="AR36" s="362"/>
      <c r="AS36" s="362"/>
      <c r="AT36" s="362"/>
    </row>
    <row r="37" spans="2:46" ht="14.4" x14ac:dyDescent="0.3">
      <c r="B37" s="385"/>
      <c r="C37" s="386"/>
      <c r="D37" s="387"/>
      <c r="E37" s="387"/>
      <c r="F37" s="386"/>
      <c r="G37" s="387"/>
      <c r="H37" s="383"/>
      <c r="I37" s="386"/>
      <c r="J37" s="387"/>
      <c r="K37" s="387"/>
      <c r="L37" s="362"/>
      <c r="M37" s="362"/>
      <c r="N37" s="362"/>
      <c r="O37" s="362"/>
      <c r="P37" s="362"/>
      <c r="Q37" s="362"/>
      <c r="R37" s="362"/>
      <c r="S37" s="362"/>
      <c r="T37" s="362"/>
      <c r="U37" s="362"/>
      <c r="V37" s="362"/>
      <c r="W37" s="362"/>
      <c r="X37" s="362"/>
      <c r="Y37" s="362"/>
      <c r="Z37" s="362"/>
      <c r="AA37" s="362"/>
      <c r="AB37" s="362"/>
      <c r="AC37" s="362"/>
      <c r="AD37" s="362"/>
      <c r="AE37" s="362"/>
      <c r="AF37" s="362"/>
      <c r="AG37" s="362"/>
      <c r="AH37" s="362"/>
      <c r="AI37" s="362"/>
      <c r="AJ37" s="362"/>
      <c r="AK37" s="362"/>
      <c r="AL37" s="362"/>
      <c r="AM37" s="362"/>
      <c r="AN37" s="362"/>
      <c r="AO37" s="362"/>
      <c r="AP37" s="362"/>
      <c r="AQ37" s="362"/>
      <c r="AR37" s="362"/>
      <c r="AS37" s="362"/>
      <c r="AT37" s="362"/>
    </row>
    <row r="38" spans="2:46" ht="14.4" x14ac:dyDescent="0.3">
      <c r="B38" s="381" t="s">
        <v>243</v>
      </c>
      <c r="C38" s="382">
        <v>5</v>
      </c>
      <c r="D38" s="387">
        <v>2300</v>
      </c>
      <c r="E38" s="387">
        <f>C38*D38</f>
        <v>11500</v>
      </c>
      <c r="F38" s="386"/>
      <c r="G38" s="387"/>
      <c r="H38" s="383"/>
      <c r="I38" s="386">
        <f>I35</f>
        <v>10</v>
      </c>
      <c r="J38" s="387">
        <f>J35</f>
        <v>2200</v>
      </c>
      <c r="K38" s="383"/>
      <c r="L38" s="362"/>
      <c r="M38" s="362"/>
      <c r="N38" s="362"/>
      <c r="O38" s="362"/>
      <c r="P38" s="362"/>
      <c r="Q38" s="362"/>
      <c r="R38" s="362"/>
      <c r="S38" s="362"/>
      <c r="T38" s="362"/>
      <c r="U38" s="362"/>
      <c r="V38" s="362"/>
      <c r="W38" s="362"/>
      <c r="X38" s="362"/>
      <c r="Y38" s="362"/>
      <c r="Z38" s="362"/>
      <c r="AA38" s="362"/>
      <c r="AB38" s="362"/>
      <c r="AC38" s="362"/>
      <c r="AD38" s="362"/>
      <c r="AE38" s="362"/>
      <c r="AF38" s="362"/>
      <c r="AG38" s="362"/>
      <c r="AH38" s="362"/>
      <c r="AI38" s="362"/>
      <c r="AJ38" s="362"/>
      <c r="AK38" s="362"/>
      <c r="AL38" s="362"/>
      <c r="AM38" s="362"/>
      <c r="AN38" s="362"/>
      <c r="AO38" s="362"/>
      <c r="AP38" s="362"/>
      <c r="AQ38" s="362"/>
      <c r="AR38" s="362"/>
      <c r="AS38" s="362"/>
      <c r="AT38" s="362"/>
    </row>
    <row r="39" spans="2:46" ht="14.4" x14ac:dyDescent="0.3">
      <c r="B39" s="385"/>
      <c r="C39" s="386"/>
      <c r="D39" s="387"/>
      <c r="E39" s="387"/>
      <c r="F39" s="386"/>
      <c r="G39" s="387"/>
      <c r="H39" s="383"/>
      <c r="I39" s="386">
        <f>I36</f>
        <v>8</v>
      </c>
      <c r="J39" s="387">
        <f>J36</f>
        <v>2250</v>
      </c>
      <c r="K39" s="383"/>
      <c r="L39" s="362"/>
      <c r="M39" s="362"/>
      <c r="N39" s="362"/>
      <c r="O39" s="362"/>
      <c r="P39" s="362"/>
      <c r="Q39" s="362"/>
      <c r="R39" s="362"/>
      <c r="S39" s="362"/>
      <c r="T39" s="362"/>
      <c r="U39" s="362"/>
      <c r="V39" s="362"/>
      <c r="W39" s="362"/>
      <c r="X39" s="362"/>
      <c r="Y39" s="362"/>
      <c r="Z39" s="362"/>
      <c r="AA39" s="362"/>
      <c r="AB39" s="362"/>
      <c r="AC39" s="362"/>
      <c r="AD39" s="362"/>
      <c r="AE39" s="362"/>
      <c r="AF39" s="362"/>
      <c r="AG39" s="362"/>
      <c r="AH39" s="362"/>
      <c r="AI39" s="362"/>
      <c r="AJ39" s="362"/>
      <c r="AK39" s="362"/>
      <c r="AL39" s="362"/>
      <c r="AM39" s="362"/>
      <c r="AN39" s="362"/>
      <c r="AO39" s="362"/>
      <c r="AP39" s="362"/>
      <c r="AQ39" s="362"/>
      <c r="AR39" s="362"/>
      <c r="AS39" s="362"/>
      <c r="AT39" s="362"/>
    </row>
    <row r="40" spans="2:46" ht="14.4" x14ac:dyDescent="0.3">
      <c r="B40" s="381"/>
      <c r="C40" s="389"/>
      <c r="D40" s="383"/>
      <c r="E40" s="383"/>
      <c r="F40" s="382"/>
      <c r="G40" s="383"/>
      <c r="H40" s="383"/>
      <c r="I40" s="382">
        <f>C38</f>
        <v>5</v>
      </c>
      <c r="J40" s="409">
        <f>D38</f>
        <v>2300</v>
      </c>
      <c r="K40" s="390">
        <f>(I38*J38)+(I39*J39)+(I40*J40)</f>
        <v>51500</v>
      </c>
      <c r="L40" s="362"/>
      <c r="M40" s="362"/>
      <c r="N40" s="362"/>
      <c r="O40" s="362"/>
      <c r="P40" s="362"/>
      <c r="Q40" s="362"/>
      <c r="R40" s="362"/>
      <c r="S40" s="362"/>
      <c r="T40" s="362"/>
      <c r="U40" s="362"/>
      <c r="V40" s="362"/>
      <c r="W40" s="362"/>
      <c r="X40" s="362"/>
      <c r="Y40" s="362"/>
      <c r="Z40" s="362"/>
      <c r="AA40" s="362"/>
      <c r="AB40" s="362"/>
      <c r="AC40" s="362"/>
      <c r="AD40" s="362"/>
      <c r="AE40" s="362"/>
      <c r="AF40" s="362"/>
      <c r="AG40" s="362"/>
      <c r="AH40" s="362"/>
      <c r="AI40" s="362"/>
      <c r="AJ40" s="362"/>
      <c r="AK40" s="362"/>
      <c r="AL40" s="362"/>
      <c r="AM40" s="362"/>
      <c r="AN40" s="362"/>
      <c r="AO40" s="362"/>
      <c r="AP40" s="362"/>
      <c r="AQ40" s="362"/>
      <c r="AR40" s="362"/>
      <c r="AS40" s="362"/>
      <c r="AT40" s="362"/>
    </row>
    <row r="41" spans="2:46" ht="15" thickBot="1" x14ac:dyDescent="0.35">
      <c r="B41" s="392" t="s">
        <v>8</v>
      </c>
      <c r="C41" s="393">
        <f>SUM(C11:C40)</f>
        <v>53</v>
      </c>
      <c r="D41" s="394"/>
      <c r="E41" s="395">
        <f>SUM(E11:E40)</f>
        <v>113750</v>
      </c>
      <c r="F41" s="393">
        <f>SUM(F11:F40)</f>
        <v>65</v>
      </c>
      <c r="G41" s="394"/>
      <c r="H41" s="395">
        <f>SUM(H11:H40)</f>
        <v>130500</v>
      </c>
      <c r="I41" s="396"/>
      <c r="J41" s="394"/>
      <c r="K41" s="397"/>
      <c r="L41" s="362"/>
      <c r="M41" s="362"/>
      <c r="N41" s="362"/>
      <c r="O41" s="362"/>
      <c r="P41" s="362"/>
      <c r="Q41" s="362"/>
      <c r="R41" s="362"/>
      <c r="S41" s="362"/>
      <c r="T41" s="362"/>
      <c r="U41" s="362"/>
      <c r="V41" s="362"/>
      <c r="W41" s="362"/>
      <c r="X41" s="362"/>
      <c r="Y41" s="362"/>
      <c r="Z41" s="362"/>
      <c r="AA41" s="362"/>
      <c r="AB41" s="362"/>
      <c r="AC41" s="362"/>
      <c r="AD41" s="362"/>
      <c r="AE41" s="362"/>
      <c r="AF41" s="362"/>
      <c r="AG41" s="362"/>
      <c r="AH41" s="362"/>
      <c r="AI41" s="362"/>
      <c r="AJ41" s="362"/>
      <c r="AK41" s="362"/>
      <c r="AL41" s="362"/>
      <c r="AM41" s="362"/>
      <c r="AN41" s="362"/>
      <c r="AO41" s="362"/>
      <c r="AP41" s="362"/>
      <c r="AQ41" s="362"/>
      <c r="AR41" s="362"/>
      <c r="AS41" s="362"/>
      <c r="AT41" s="362"/>
    </row>
    <row r="42" spans="2:46" ht="15" thickTop="1" x14ac:dyDescent="0.3">
      <c r="B42" s="362"/>
      <c r="C42" s="362"/>
      <c r="D42" s="362"/>
      <c r="E42" s="362"/>
      <c r="F42" s="362"/>
      <c r="G42" s="362"/>
      <c r="H42" s="362"/>
      <c r="I42" s="362"/>
      <c r="J42" s="362"/>
      <c r="K42" s="362"/>
      <c r="L42" s="362"/>
      <c r="M42" s="362"/>
      <c r="N42" s="362"/>
      <c r="O42" s="362"/>
      <c r="P42" s="362"/>
      <c r="Q42" s="362"/>
      <c r="R42" s="362"/>
      <c r="S42" s="362"/>
      <c r="T42" s="362"/>
      <c r="U42" s="362"/>
      <c r="V42" s="362"/>
      <c r="W42" s="362"/>
      <c r="X42" s="362"/>
      <c r="Y42" s="362"/>
      <c r="Z42" s="362"/>
      <c r="AA42" s="362"/>
      <c r="AB42" s="362"/>
      <c r="AC42" s="362"/>
      <c r="AD42" s="362"/>
      <c r="AE42" s="362"/>
      <c r="AF42" s="362"/>
      <c r="AG42" s="362"/>
      <c r="AH42" s="362"/>
      <c r="AI42" s="362"/>
      <c r="AJ42" s="362"/>
      <c r="AK42" s="362"/>
      <c r="AL42" s="362"/>
      <c r="AM42" s="362"/>
      <c r="AN42" s="362"/>
      <c r="AO42" s="362"/>
      <c r="AP42" s="362"/>
      <c r="AQ42" s="362"/>
      <c r="AR42" s="362"/>
      <c r="AS42" s="362"/>
      <c r="AT42" s="362"/>
    </row>
    <row r="43" spans="2:46" ht="14.4" x14ac:dyDescent="0.3">
      <c r="B43" s="362"/>
      <c r="C43" s="362"/>
      <c r="D43" s="362"/>
      <c r="E43" s="362"/>
      <c r="F43" s="362"/>
      <c r="G43" s="362"/>
      <c r="H43" s="362"/>
      <c r="I43" s="405"/>
      <c r="J43" s="362"/>
      <c r="K43" s="362"/>
      <c r="L43" s="362"/>
      <c r="M43" s="362"/>
      <c r="N43" s="362"/>
      <c r="O43" s="362"/>
      <c r="P43" s="362"/>
      <c r="Q43" s="362"/>
      <c r="R43" s="362"/>
      <c r="S43" s="362"/>
      <c r="T43" s="362"/>
      <c r="U43" s="362"/>
      <c r="V43" s="362"/>
      <c r="W43" s="362"/>
      <c r="X43" s="362"/>
      <c r="Y43" s="362"/>
      <c r="Z43" s="362"/>
      <c r="AA43" s="362"/>
      <c r="AB43" s="362"/>
      <c r="AC43" s="362"/>
      <c r="AD43" s="362"/>
      <c r="AE43" s="362"/>
      <c r="AF43" s="362"/>
      <c r="AG43" s="362"/>
      <c r="AH43" s="362"/>
      <c r="AI43" s="362"/>
      <c r="AJ43" s="362"/>
      <c r="AK43" s="362"/>
      <c r="AL43" s="362"/>
      <c r="AM43" s="362"/>
      <c r="AN43" s="362"/>
      <c r="AO43" s="362"/>
      <c r="AP43" s="362"/>
      <c r="AQ43" s="362"/>
      <c r="AR43" s="362"/>
      <c r="AS43" s="362"/>
      <c r="AT43" s="362"/>
    </row>
    <row r="44" spans="2:46" ht="14.4" x14ac:dyDescent="0.3">
      <c r="B44" s="537" t="s">
        <v>602</v>
      </c>
      <c r="C44" s="537"/>
      <c r="D44" s="537"/>
      <c r="E44" s="537"/>
      <c r="F44" s="537"/>
      <c r="G44" s="537"/>
      <c r="H44" s="537"/>
      <c r="I44" s="537"/>
      <c r="J44" s="537"/>
      <c r="K44" s="537"/>
      <c r="L44" s="362"/>
      <c r="M44" s="362"/>
      <c r="N44" s="362"/>
      <c r="O44" s="362"/>
      <c r="P44" s="362"/>
      <c r="Q44" s="362"/>
      <c r="R44" s="362"/>
      <c r="S44" s="362"/>
      <c r="T44" s="362"/>
      <c r="U44" s="362"/>
      <c r="V44" s="362"/>
      <c r="W44" s="362"/>
      <c r="X44" s="362"/>
      <c r="Y44" s="362"/>
      <c r="Z44" s="362"/>
      <c r="AA44" s="362"/>
      <c r="AB44" s="362"/>
      <c r="AC44" s="362"/>
      <c r="AD44" s="362"/>
      <c r="AE44" s="362"/>
      <c r="AF44" s="362"/>
      <c r="AG44" s="362"/>
      <c r="AH44" s="362"/>
      <c r="AI44" s="362"/>
      <c r="AJ44" s="362"/>
      <c r="AK44" s="362"/>
      <c r="AL44" s="362"/>
      <c r="AM44" s="362"/>
      <c r="AN44" s="362"/>
      <c r="AO44" s="362"/>
      <c r="AP44" s="362"/>
      <c r="AQ44" s="362"/>
      <c r="AR44" s="362"/>
      <c r="AS44" s="362"/>
      <c r="AT44" s="362"/>
    </row>
    <row r="45" spans="2:46" ht="14.4" x14ac:dyDescent="0.3">
      <c r="B45" s="537" t="s">
        <v>556</v>
      </c>
      <c r="C45" s="537"/>
      <c r="D45" s="537"/>
      <c r="E45" s="537"/>
      <c r="F45" s="537"/>
      <c r="G45" s="537"/>
      <c r="H45" s="537"/>
      <c r="I45" s="537"/>
      <c r="J45" s="537"/>
      <c r="K45" s="537"/>
      <c r="L45" s="362"/>
      <c r="M45" s="362"/>
      <c r="N45" s="362"/>
      <c r="O45" s="362"/>
      <c r="P45" s="362"/>
      <c r="Q45" s="362"/>
      <c r="R45" s="362"/>
      <c r="S45" s="362"/>
      <c r="T45" s="362"/>
      <c r="U45" s="362"/>
      <c r="V45" s="362"/>
      <c r="W45" s="362"/>
      <c r="X45" s="362"/>
      <c r="Y45" s="362"/>
      <c r="Z45" s="362"/>
      <c r="AA45" s="362"/>
      <c r="AB45" s="362"/>
      <c r="AC45" s="362"/>
      <c r="AD45" s="362"/>
      <c r="AE45" s="362"/>
      <c r="AF45" s="362"/>
      <c r="AG45" s="362"/>
      <c r="AH45" s="362"/>
      <c r="AI45" s="362"/>
      <c r="AJ45" s="362"/>
      <c r="AK45" s="362"/>
      <c r="AL45" s="362"/>
      <c r="AM45" s="362"/>
      <c r="AN45" s="362"/>
      <c r="AO45" s="362"/>
      <c r="AP45" s="362"/>
      <c r="AQ45" s="362"/>
      <c r="AR45" s="362"/>
      <c r="AS45" s="362"/>
      <c r="AT45" s="362"/>
    </row>
    <row r="46" spans="2:46" ht="14.4" x14ac:dyDescent="0.3">
      <c r="B46" s="366" t="s">
        <v>51</v>
      </c>
      <c r="C46" s="366"/>
      <c r="D46" s="554" t="s">
        <v>237</v>
      </c>
      <c r="E46" s="555"/>
      <c r="F46" s="444"/>
      <c r="G46" s="444"/>
      <c r="H46" s="538" t="s">
        <v>57</v>
      </c>
      <c r="I46" s="539"/>
      <c r="J46" s="445">
        <v>1</v>
      </c>
      <c r="K46" s="366"/>
      <c r="L46" s="362"/>
      <c r="M46" s="362"/>
      <c r="N46" s="362"/>
      <c r="O46" s="362"/>
      <c r="P46" s="362"/>
      <c r="Q46" s="362"/>
      <c r="R46" s="362"/>
      <c r="S46" s="362"/>
      <c r="T46" s="362"/>
      <c r="U46" s="362"/>
      <c r="V46" s="362"/>
      <c r="W46" s="362"/>
      <c r="X46" s="362"/>
      <c r="Y46" s="362"/>
      <c r="Z46" s="362"/>
      <c r="AA46" s="362"/>
      <c r="AB46" s="362"/>
      <c r="AC46" s="362"/>
      <c r="AD46" s="362"/>
      <c r="AE46" s="362"/>
      <c r="AF46" s="362"/>
      <c r="AG46" s="362"/>
      <c r="AH46" s="362"/>
      <c r="AI46" s="362"/>
      <c r="AJ46" s="362"/>
      <c r="AK46" s="362"/>
      <c r="AL46" s="362"/>
      <c r="AM46" s="362"/>
      <c r="AN46" s="362"/>
      <c r="AO46" s="362"/>
      <c r="AP46" s="362"/>
      <c r="AQ46" s="362"/>
      <c r="AR46" s="362"/>
      <c r="AS46" s="362"/>
      <c r="AT46" s="362"/>
    </row>
    <row r="47" spans="2:46" ht="14.4" x14ac:dyDescent="0.3">
      <c r="B47" s="369" t="s">
        <v>601</v>
      </c>
      <c r="C47" s="367"/>
      <c r="D47" s="367"/>
      <c r="E47" s="366"/>
      <c r="F47" s="368"/>
      <c r="G47" s="368"/>
      <c r="H47" s="540" t="s">
        <v>58</v>
      </c>
      <c r="I47" s="541"/>
      <c r="J47" s="367"/>
      <c r="K47" s="369"/>
      <c r="L47" s="362"/>
      <c r="M47" s="362"/>
      <c r="N47" s="362"/>
      <c r="O47" s="362"/>
      <c r="P47" s="362"/>
      <c r="Q47" s="362"/>
      <c r="R47" s="362"/>
      <c r="S47" s="362"/>
      <c r="T47" s="362"/>
      <c r="U47" s="362"/>
      <c r="V47" s="362"/>
      <c r="W47" s="362"/>
      <c r="X47" s="362"/>
      <c r="Y47" s="362"/>
      <c r="Z47" s="362"/>
      <c r="AA47" s="362"/>
      <c r="AB47" s="362"/>
      <c r="AC47" s="362"/>
      <c r="AD47" s="362"/>
      <c r="AE47" s="362"/>
      <c r="AF47" s="362"/>
      <c r="AG47" s="362"/>
      <c r="AH47" s="362"/>
      <c r="AI47" s="362"/>
      <c r="AJ47" s="362"/>
      <c r="AK47" s="362"/>
      <c r="AL47" s="362"/>
      <c r="AM47" s="362"/>
      <c r="AN47" s="362"/>
      <c r="AO47" s="362"/>
      <c r="AP47" s="362"/>
      <c r="AQ47" s="362"/>
      <c r="AR47" s="362"/>
      <c r="AS47" s="362"/>
      <c r="AT47" s="362"/>
    </row>
    <row r="48" spans="2:46" ht="14.4" x14ac:dyDescent="0.3">
      <c r="B48" s="550" t="s">
        <v>3</v>
      </c>
      <c r="C48" s="544" t="s">
        <v>52</v>
      </c>
      <c r="D48" s="545"/>
      <c r="E48" s="546"/>
      <c r="F48" s="544" t="s">
        <v>55</v>
      </c>
      <c r="G48" s="545"/>
      <c r="H48" s="546"/>
      <c r="I48" s="544" t="s">
        <v>56</v>
      </c>
      <c r="J48" s="545"/>
      <c r="K48" s="545"/>
      <c r="L48" s="362"/>
      <c r="M48" s="362"/>
      <c r="N48" s="362"/>
      <c r="O48" s="362"/>
      <c r="P48" s="362"/>
      <c r="Q48" s="362"/>
      <c r="R48" s="362"/>
      <c r="S48" s="362"/>
      <c r="T48" s="362"/>
      <c r="U48" s="362"/>
      <c r="V48" s="362"/>
      <c r="W48" s="362"/>
      <c r="X48" s="362"/>
      <c r="Y48" s="362"/>
      <c r="Z48" s="362"/>
      <c r="AA48" s="362"/>
      <c r="AB48" s="362"/>
      <c r="AC48" s="362"/>
      <c r="AD48" s="362"/>
      <c r="AE48" s="362"/>
      <c r="AF48" s="362"/>
      <c r="AG48" s="362"/>
      <c r="AH48" s="362"/>
      <c r="AI48" s="362"/>
      <c r="AJ48" s="362"/>
      <c r="AK48" s="362"/>
      <c r="AL48" s="362"/>
      <c r="AM48" s="362"/>
      <c r="AN48" s="362"/>
      <c r="AO48" s="362"/>
      <c r="AP48" s="362"/>
      <c r="AQ48" s="362"/>
      <c r="AR48" s="362"/>
      <c r="AS48" s="362"/>
      <c r="AT48" s="362"/>
    </row>
    <row r="49" spans="2:46" ht="14.4" x14ac:dyDescent="0.3">
      <c r="B49" s="556"/>
      <c r="C49" s="371" t="s">
        <v>53</v>
      </c>
      <c r="D49" s="370" t="s">
        <v>42</v>
      </c>
      <c r="E49" s="370" t="s">
        <v>54</v>
      </c>
      <c r="F49" s="371" t="s">
        <v>53</v>
      </c>
      <c r="G49" s="372" t="s">
        <v>42</v>
      </c>
      <c r="H49" s="370" t="s">
        <v>54</v>
      </c>
      <c r="I49" s="371" t="s">
        <v>53</v>
      </c>
      <c r="J49" s="372" t="s">
        <v>42</v>
      </c>
      <c r="K49" s="372" t="s">
        <v>54</v>
      </c>
      <c r="L49" s="362"/>
      <c r="M49" s="362"/>
      <c r="N49" s="362"/>
      <c r="O49" s="362"/>
      <c r="P49" s="362"/>
      <c r="Q49" s="362"/>
      <c r="R49" s="362"/>
      <c r="S49" s="362"/>
      <c r="T49" s="362"/>
      <c r="U49" s="362"/>
      <c r="V49" s="362"/>
      <c r="W49" s="362"/>
      <c r="X49" s="362"/>
      <c r="Y49" s="362"/>
      <c r="Z49" s="362"/>
      <c r="AA49" s="362"/>
      <c r="AB49" s="362"/>
      <c r="AC49" s="362"/>
      <c r="AD49" s="362"/>
      <c r="AE49" s="362"/>
      <c r="AF49" s="362"/>
      <c r="AG49" s="362"/>
      <c r="AH49" s="362"/>
      <c r="AI49" s="362"/>
      <c r="AJ49" s="362"/>
      <c r="AK49" s="362"/>
      <c r="AL49" s="362"/>
      <c r="AM49" s="362"/>
      <c r="AN49" s="362"/>
      <c r="AO49" s="362"/>
      <c r="AP49" s="362"/>
      <c r="AQ49" s="362"/>
      <c r="AR49" s="362"/>
      <c r="AS49" s="362"/>
      <c r="AT49" s="362"/>
    </row>
    <row r="50" spans="2:46" ht="14.4" x14ac:dyDescent="0.3">
      <c r="B50" s="373" t="s">
        <v>6</v>
      </c>
      <c r="C50" s="374"/>
      <c r="D50" s="375"/>
      <c r="E50" s="376"/>
      <c r="F50" s="374"/>
      <c r="G50" s="375"/>
      <c r="H50" s="376"/>
      <c r="I50" s="377"/>
      <c r="J50" s="376"/>
      <c r="K50" s="376"/>
      <c r="L50" s="362"/>
      <c r="M50" s="362"/>
      <c r="N50" s="362"/>
      <c r="O50" s="362"/>
      <c r="P50" s="362"/>
      <c r="Q50" s="362"/>
      <c r="R50" s="362"/>
      <c r="S50" s="362"/>
      <c r="T50" s="362"/>
      <c r="U50" s="362"/>
      <c r="V50" s="362"/>
      <c r="W50" s="362"/>
      <c r="X50" s="362"/>
      <c r="Y50" s="362"/>
      <c r="Z50" s="362"/>
      <c r="AA50" s="362"/>
      <c r="AB50" s="362"/>
      <c r="AC50" s="362"/>
      <c r="AD50" s="362"/>
      <c r="AE50" s="362"/>
      <c r="AF50" s="362"/>
      <c r="AG50" s="362"/>
      <c r="AH50" s="362"/>
      <c r="AI50" s="362"/>
      <c r="AJ50" s="362"/>
      <c r="AK50" s="362"/>
      <c r="AL50" s="362"/>
      <c r="AM50" s="362"/>
      <c r="AN50" s="362"/>
      <c r="AO50" s="362"/>
      <c r="AP50" s="362"/>
      <c r="AQ50" s="362"/>
      <c r="AR50" s="362"/>
      <c r="AS50" s="362"/>
      <c r="AT50" s="362"/>
    </row>
    <row r="51" spans="2:46" ht="14.4" x14ac:dyDescent="0.3">
      <c r="B51" s="378" t="s">
        <v>238</v>
      </c>
      <c r="C51" s="379"/>
      <c r="D51" s="380"/>
      <c r="E51" s="380"/>
      <c r="F51" s="379"/>
      <c r="G51" s="380"/>
      <c r="H51" s="380"/>
      <c r="I51" s="379">
        <v>35</v>
      </c>
      <c r="J51" s="380">
        <f>K51/I51</f>
        <v>1950</v>
      </c>
      <c r="K51" s="383">
        <v>68250</v>
      </c>
      <c r="L51" s="404"/>
      <c r="M51" s="362"/>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2"/>
      <c r="AN51" s="362"/>
      <c r="AO51" s="362"/>
      <c r="AP51" s="362"/>
      <c r="AQ51" s="362"/>
      <c r="AR51" s="362"/>
      <c r="AS51" s="362"/>
      <c r="AT51" s="362"/>
    </row>
    <row r="52" spans="2:46" ht="14.4" x14ac:dyDescent="0.3">
      <c r="B52" s="381"/>
      <c r="C52" s="382"/>
      <c r="D52" s="383"/>
      <c r="E52" s="383"/>
      <c r="F52" s="382"/>
      <c r="G52" s="383"/>
      <c r="H52" s="383"/>
      <c r="I52" s="382"/>
      <c r="J52" s="383"/>
      <c r="K52" s="383"/>
      <c r="L52" s="404"/>
      <c r="M52" s="362"/>
      <c r="N52" s="362"/>
      <c r="O52" s="362"/>
      <c r="P52" s="362"/>
      <c r="Q52" s="362"/>
      <c r="R52" s="362"/>
      <c r="S52" s="362"/>
      <c r="T52" s="362"/>
      <c r="U52" s="362"/>
      <c r="V52" s="362"/>
      <c r="W52" s="362"/>
      <c r="X52" s="362"/>
      <c r="Y52" s="362"/>
      <c r="Z52" s="362"/>
      <c r="AA52" s="362"/>
      <c r="AB52" s="362"/>
      <c r="AC52" s="362"/>
      <c r="AD52" s="362"/>
      <c r="AE52" s="362"/>
      <c r="AF52" s="362"/>
      <c r="AG52" s="362"/>
      <c r="AH52" s="362"/>
      <c r="AI52" s="362"/>
      <c r="AJ52" s="362"/>
      <c r="AK52" s="362"/>
      <c r="AL52" s="362"/>
      <c r="AM52" s="362"/>
      <c r="AN52" s="362"/>
      <c r="AO52" s="362"/>
      <c r="AP52" s="362"/>
      <c r="AQ52" s="362"/>
      <c r="AR52" s="362"/>
      <c r="AS52" s="362"/>
      <c r="AT52" s="362"/>
    </row>
    <row r="53" spans="2:46" ht="14.4" x14ac:dyDescent="0.3">
      <c r="B53" s="381" t="s">
        <v>239</v>
      </c>
      <c r="C53" s="382">
        <v>25</v>
      </c>
      <c r="D53" s="383">
        <v>2050</v>
      </c>
      <c r="E53" s="383">
        <f>C53*D53</f>
        <v>51250</v>
      </c>
      <c r="F53" s="382"/>
      <c r="G53" s="383"/>
      <c r="H53" s="383"/>
      <c r="I53" s="382">
        <f>I51+C53</f>
        <v>60</v>
      </c>
      <c r="J53" s="383">
        <f>K53/I53</f>
        <v>1991.6666666666667</v>
      </c>
      <c r="K53" s="383">
        <f>K51+E53</f>
        <v>119500</v>
      </c>
      <c r="L53" s="404"/>
      <c r="M53" s="362"/>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2"/>
      <c r="AN53" s="362"/>
      <c r="AO53" s="362"/>
      <c r="AP53" s="362"/>
      <c r="AQ53" s="362"/>
      <c r="AR53" s="362"/>
      <c r="AS53" s="362"/>
      <c r="AT53" s="362"/>
    </row>
    <row r="54" spans="2:46" ht="14.4" x14ac:dyDescent="0.3">
      <c r="B54" s="381"/>
      <c r="C54" s="382"/>
      <c r="D54" s="383"/>
      <c r="E54" s="383"/>
      <c r="F54" s="382"/>
      <c r="G54" s="383"/>
      <c r="H54" s="383"/>
      <c r="I54" s="382"/>
      <c r="J54" s="383"/>
      <c r="K54" s="383"/>
      <c r="L54" s="404"/>
      <c r="M54" s="362"/>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2"/>
      <c r="AN54" s="362"/>
      <c r="AO54" s="362"/>
      <c r="AP54" s="362"/>
      <c r="AQ54" s="362"/>
      <c r="AR54" s="362"/>
      <c r="AS54" s="362"/>
      <c r="AT54" s="362"/>
    </row>
    <row r="55" spans="2:46" ht="14.4" x14ac:dyDescent="0.3">
      <c r="B55" s="381" t="s">
        <v>240</v>
      </c>
      <c r="C55" s="382"/>
      <c r="D55" s="383"/>
      <c r="E55" s="383"/>
      <c r="F55" s="382">
        <v>30</v>
      </c>
      <c r="G55" s="383">
        <f>J53</f>
        <v>1991.6666666666667</v>
      </c>
      <c r="H55" s="383">
        <f>F55*G55</f>
        <v>59750</v>
      </c>
      <c r="I55" s="382">
        <f>I53-F55</f>
        <v>30</v>
      </c>
      <c r="J55" s="383">
        <f>K55/I55</f>
        <v>1991.6666666666667</v>
      </c>
      <c r="K55" s="383">
        <f>K53-H55</f>
        <v>59750</v>
      </c>
      <c r="L55" s="404"/>
      <c r="M55" s="362"/>
      <c r="N55" s="362"/>
      <c r="O55" s="362"/>
      <c r="P55" s="362"/>
      <c r="Q55" s="362"/>
      <c r="R55" s="362"/>
      <c r="S55" s="362"/>
      <c r="T55" s="362"/>
      <c r="U55" s="362"/>
      <c r="V55" s="362"/>
      <c r="W55" s="362"/>
      <c r="X55" s="362"/>
      <c r="Y55" s="362"/>
      <c r="Z55" s="362"/>
      <c r="AA55" s="362"/>
      <c r="AB55" s="362"/>
      <c r="AC55" s="362"/>
      <c r="AD55" s="362"/>
      <c r="AE55" s="362"/>
      <c r="AF55" s="362"/>
      <c r="AG55" s="362"/>
      <c r="AH55" s="362"/>
      <c r="AI55" s="362"/>
      <c r="AJ55" s="362"/>
      <c r="AK55" s="362"/>
      <c r="AL55" s="362"/>
      <c r="AM55" s="362"/>
      <c r="AN55" s="362"/>
      <c r="AO55" s="362"/>
      <c r="AP55" s="362"/>
      <c r="AQ55" s="362"/>
      <c r="AR55" s="362"/>
      <c r="AS55" s="362"/>
      <c r="AT55" s="362"/>
    </row>
    <row r="56" spans="2:46" ht="14.4" x14ac:dyDescent="0.3">
      <c r="B56" s="381"/>
      <c r="C56" s="382"/>
      <c r="D56" s="383"/>
      <c r="E56" s="383"/>
      <c r="F56" s="382"/>
      <c r="G56" s="383"/>
      <c r="H56" s="383"/>
      <c r="I56" s="382"/>
      <c r="J56" s="383"/>
      <c r="K56" s="383"/>
      <c r="L56" s="404"/>
      <c r="M56" s="362"/>
      <c r="N56" s="362"/>
      <c r="O56" s="362"/>
      <c r="P56" s="362"/>
      <c r="Q56" s="362"/>
      <c r="R56" s="362"/>
      <c r="S56" s="362"/>
      <c r="T56" s="362"/>
      <c r="U56" s="362"/>
      <c r="V56" s="362"/>
      <c r="W56" s="362"/>
      <c r="X56" s="362"/>
      <c r="Y56" s="362"/>
      <c r="Z56" s="362"/>
      <c r="AA56" s="362"/>
      <c r="AB56" s="362"/>
      <c r="AC56" s="362"/>
      <c r="AD56" s="362"/>
      <c r="AE56" s="362"/>
      <c r="AF56" s="362"/>
      <c r="AG56" s="362"/>
      <c r="AH56" s="362"/>
      <c r="AI56" s="362"/>
      <c r="AJ56" s="362"/>
      <c r="AK56" s="362"/>
      <c r="AL56" s="362"/>
      <c r="AM56" s="362"/>
      <c r="AN56" s="362"/>
      <c r="AO56" s="362"/>
      <c r="AP56" s="362"/>
      <c r="AQ56" s="362"/>
      <c r="AR56" s="362"/>
      <c r="AS56" s="362"/>
      <c r="AT56" s="362"/>
    </row>
    <row r="57" spans="2:46" ht="14.4" x14ac:dyDescent="0.3">
      <c r="B57" s="381" t="s">
        <v>241</v>
      </c>
      <c r="C57" s="382">
        <v>15</v>
      </c>
      <c r="D57" s="383">
        <v>2200</v>
      </c>
      <c r="E57" s="383">
        <f t="shared" ref="E57:E65" si="3">C57*D57</f>
        <v>33000</v>
      </c>
      <c r="F57" s="382"/>
      <c r="G57" s="383"/>
      <c r="H57" s="383"/>
      <c r="I57" s="382">
        <f>I55+C57</f>
        <v>45</v>
      </c>
      <c r="J57" s="383">
        <f>K57/I57</f>
        <v>2061.1111111111113</v>
      </c>
      <c r="K57" s="383">
        <f>K55+E57</f>
        <v>92750</v>
      </c>
      <c r="L57" s="404"/>
      <c r="M57" s="362"/>
      <c r="N57" s="362"/>
      <c r="O57" s="362"/>
      <c r="P57" s="362"/>
      <c r="Q57" s="362"/>
      <c r="R57" s="362"/>
      <c r="S57" s="362"/>
      <c r="T57" s="362"/>
      <c r="U57" s="362"/>
      <c r="V57" s="362"/>
      <c r="W57" s="362"/>
      <c r="X57" s="362"/>
      <c r="Y57" s="362"/>
      <c r="Z57" s="362"/>
      <c r="AA57" s="362"/>
      <c r="AB57" s="362"/>
      <c r="AC57" s="362"/>
      <c r="AD57" s="362"/>
      <c r="AE57" s="362"/>
      <c r="AF57" s="362"/>
      <c r="AG57" s="362"/>
      <c r="AH57" s="362"/>
      <c r="AI57" s="362"/>
      <c r="AJ57" s="362"/>
      <c r="AK57" s="362"/>
      <c r="AL57" s="362"/>
      <c r="AM57" s="362"/>
      <c r="AN57" s="362"/>
      <c r="AO57" s="362"/>
      <c r="AP57" s="362"/>
      <c r="AQ57" s="362"/>
      <c r="AR57" s="362"/>
      <c r="AS57" s="362"/>
      <c r="AT57" s="362"/>
    </row>
    <row r="58" spans="2:46" ht="14.4" x14ac:dyDescent="0.3">
      <c r="B58" s="381"/>
      <c r="C58" s="382"/>
      <c r="D58" s="383"/>
      <c r="E58" s="383"/>
      <c r="F58" s="382"/>
      <c r="G58" s="383"/>
      <c r="H58" s="383"/>
      <c r="I58" s="382"/>
      <c r="J58" s="383"/>
      <c r="K58" s="383"/>
      <c r="L58" s="404"/>
      <c r="M58" s="362"/>
      <c r="N58" s="362"/>
      <c r="O58" s="362"/>
      <c r="P58" s="362"/>
      <c r="Q58" s="362"/>
      <c r="R58" s="362"/>
      <c r="S58" s="362"/>
      <c r="T58" s="362"/>
      <c r="U58" s="362"/>
      <c r="V58" s="362"/>
      <c r="W58" s="362"/>
      <c r="X58" s="362"/>
      <c r="Y58" s="362"/>
      <c r="Z58" s="362"/>
      <c r="AA58" s="362"/>
      <c r="AB58" s="362"/>
      <c r="AC58" s="362"/>
      <c r="AD58" s="362"/>
      <c r="AE58" s="362"/>
      <c r="AF58" s="362"/>
      <c r="AG58" s="362"/>
      <c r="AH58" s="362"/>
      <c r="AI58" s="362"/>
      <c r="AJ58" s="362"/>
      <c r="AK58" s="362"/>
      <c r="AL58" s="362"/>
      <c r="AM58" s="362"/>
      <c r="AN58" s="362"/>
      <c r="AO58" s="362"/>
      <c r="AP58" s="362"/>
      <c r="AQ58" s="362"/>
      <c r="AR58" s="362"/>
      <c r="AS58" s="362"/>
      <c r="AT58" s="362"/>
    </row>
    <row r="59" spans="2:46" ht="14.4" x14ac:dyDescent="0.3">
      <c r="B59" s="381" t="s">
        <v>242</v>
      </c>
      <c r="C59" s="382">
        <v>10</v>
      </c>
      <c r="D59" s="383">
        <f>E59/C59</f>
        <v>2250</v>
      </c>
      <c r="E59" s="383">
        <v>22500</v>
      </c>
      <c r="F59" s="382"/>
      <c r="G59" s="383"/>
      <c r="H59" s="383"/>
      <c r="I59" s="382">
        <f>I57+C59</f>
        <v>55</v>
      </c>
      <c r="J59" s="383">
        <f>K59/I59</f>
        <v>2095.4545454545455</v>
      </c>
      <c r="K59" s="383">
        <f>K57+E59</f>
        <v>115250</v>
      </c>
      <c r="L59" s="404"/>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c r="AL59" s="362"/>
      <c r="AM59" s="362"/>
      <c r="AN59" s="362"/>
      <c r="AO59" s="362"/>
      <c r="AP59" s="362"/>
      <c r="AQ59" s="362"/>
      <c r="AR59" s="362"/>
      <c r="AS59" s="362"/>
      <c r="AT59" s="362"/>
    </row>
    <row r="60" spans="2:46" ht="14.4" x14ac:dyDescent="0.3">
      <c r="B60" s="385"/>
      <c r="C60" s="386"/>
      <c r="D60" s="387"/>
      <c r="E60" s="387"/>
      <c r="F60" s="386"/>
      <c r="G60" s="387"/>
      <c r="H60" s="387"/>
      <c r="I60" s="386"/>
      <c r="J60" s="387"/>
      <c r="K60" s="387"/>
      <c r="L60" s="404"/>
      <c r="M60" s="362"/>
      <c r="N60" s="362"/>
      <c r="O60" s="362"/>
      <c r="P60" s="362"/>
      <c r="Q60" s="362"/>
      <c r="R60" s="362"/>
      <c r="S60" s="362"/>
      <c r="T60" s="362"/>
      <c r="U60" s="362"/>
      <c r="V60" s="362"/>
      <c r="W60" s="362"/>
      <c r="X60" s="362"/>
      <c r="Y60" s="362"/>
      <c r="Z60" s="362"/>
      <c r="AA60" s="362"/>
      <c r="AB60" s="362"/>
      <c r="AC60" s="362"/>
      <c r="AD60" s="362"/>
      <c r="AE60" s="362"/>
      <c r="AF60" s="362"/>
      <c r="AG60" s="362"/>
      <c r="AH60" s="362"/>
      <c r="AI60" s="362"/>
      <c r="AJ60" s="362"/>
      <c r="AK60" s="362"/>
      <c r="AL60" s="362"/>
      <c r="AM60" s="362"/>
      <c r="AN60" s="362"/>
      <c r="AO60" s="362"/>
      <c r="AP60" s="362"/>
      <c r="AQ60" s="362"/>
      <c r="AR60" s="362"/>
      <c r="AS60" s="362"/>
      <c r="AT60" s="362"/>
    </row>
    <row r="61" spans="2:46" ht="14.4" x14ac:dyDescent="0.3">
      <c r="B61" s="385" t="s">
        <v>507</v>
      </c>
      <c r="C61" s="386">
        <v>-2</v>
      </c>
      <c r="D61" s="387">
        <f>D59</f>
        <v>2250</v>
      </c>
      <c r="E61" s="387">
        <f>C61*D61</f>
        <v>-4500</v>
      </c>
      <c r="F61" s="386"/>
      <c r="G61" s="387"/>
      <c r="H61" s="387"/>
      <c r="I61" s="386">
        <f>I59+C61</f>
        <v>53</v>
      </c>
      <c r="J61" s="383">
        <f>K61/I61</f>
        <v>2089.6226415094338</v>
      </c>
      <c r="K61" s="387">
        <f>K59+E61</f>
        <v>110750</v>
      </c>
      <c r="L61" s="404"/>
      <c r="M61" s="362"/>
      <c r="N61" s="362"/>
      <c r="O61" s="362"/>
      <c r="P61" s="362"/>
      <c r="Q61" s="362"/>
      <c r="R61" s="362"/>
      <c r="S61" s="362"/>
      <c r="T61" s="362"/>
      <c r="U61" s="362"/>
      <c r="V61" s="362"/>
      <c r="W61" s="362"/>
      <c r="X61" s="362"/>
      <c r="Y61" s="362"/>
      <c r="Z61" s="362"/>
      <c r="AA61" s="362"/>
      <c r="AB61" s="362"/>
      <c r="AC61" s="362"/>
      <c r="AD61" s="362"/>
      <c r="AE61" s="362"/>
      <c r="AF61" s="362"/>
      <c r="AG61" s="362"/>
      <c r="AH61" s="362"/>
      <c r="AI61" s="362"/>
      <c r="AJ61" s="362"/>
      <c r="AK61" s="362"/>
      <c r="AL61" s="362"/>
      <c r="AM61" s="362"/>
      <c r="AN61" s="362"/>
      <c r="AO61" s="362"/>
      <c r="AP61" s="362"/>
      <c r="AQ61" s="362"/>
      <c r="AR61" s="362"/>
      <c r="AS61" s="362"/>
      <c r="AT61" s="362"/>
    </row>
    <row r="62" spans="2:46" ht="14.4" x14ac:dyDescent="0.3">
      <c r="B62" s="385"/>
      <c r="C62" s="386"/>
      <c r="D62" s="387"/>
      <c r="E62" s="387"/>
      <c r="F62" s="386"/>
      <c r="G62" s="387"/>
      <c r="H62" s="387"/>
      <c r="I62" s="386"/>
      <c r="J62" s="387"/>
      <c r="K62" s="387"/>
      <c r="L62" s="404"/>
      <c r="M62" s="362"/>
      <c r="N62" s="362"/>
      <c r="O62" s="362"/>
      <c r="P62" s="362"/>
      <c r="Q62" s="362"/>
      <c r="R62" s="362"/>
      <c r="S62" s="362"/>
      <c r="T62" s="362"/>
      <c r="U62" s="362"/>
      <c r="V62" s="362"/>
      <c r="W62" s="362"/>
      <c r="X62" s="362"/>
      <c r="Y62" s="362"/>
      <c r="Z62" s="362"/>
      <c r="AA62" s="362"/>
      <c r="AB62" s="362"/>
      <c r="AC62" s="362"/>
      <c r="AD62" s="362"/>
      <c r="AE62" s="362"/>
      <c r="AF62" s="362"/>
      <c r="AG62" s="362"/>
      <c r="AH62" s="362"/>
      <c r="AI62" s="362"/>
      <c r="AJ62" s="362"/>
      <c r="AK62" s="362"/>
      <c r="AL62" s="362"/>
      <c r="AM62" s="362"/>
      <c r="AN62" s="362"/>
      <c r="AO62" s="362"/>
      <c r="AP62" s="362"/>
      <c r="AQ62" s="362"/>
      <c r="AR62" s="362"/>
      <c r="AS62" s="362"/>
      <c r="AT62" s="362"/>
    </row>
    <row r="63" spans="2:46" ht="14.4" x14ac:dyDescent="0.3">
      <c r="B63" s="385" t="s">
        <v>62</v>
      </c>
      <c r="C63" s="386"/>
      <c r="D63" s="387"/>
      <c r="E63" s="383"/>
      <c r="F63" s="386">
        <v>35</v>
      </c>
      <c r="G63" s="387">
        <f>J61</f>
        <v>2089.6226415094338</v>
      </c>
      <c r="H63" s="383">
        <f>F63*G63</f>
        <v>73136.792452830181</v>
      </c>
      <c r="I63" s="386">
        <f>I61-F63</f>
        <v>18</v>
      </c>
      <c r="J63" s="387">
        <f>K63/I63</f>
        <v>2089.6226415094343</v>
      </c>
      <c r="K63" s="383">
        <f>K61-H63</f>
        <v>37613.207547169819</v>
      </c>
      <c r="L63" s="411"/>
      <c r="M63" s="362"/>
      <c r="N63" s="362"/>
      <c r="O63" s="362"/>
      <c r="P63" s="362"/>
      <c r="Q63" s="362"/>
      <c r="R63" s="362"/>
      <c r="S63" s="362"/>
      <c r="T63" s="362"/>
      <c r="U63" s="362"/>
      <c r="V63" s="362"/>
      <c r="W63" s="362"/>
      <c r="X63" s="362"/>
      <c r="Y63" s="362"/>
      <c r="Z63" s="362"/>
      <c r="AA63" s="362"/>
      <c r="AB63" s="362"/>
      <c r="AC63" s="362"/>
      <c r="AD63" s="362"/>
      <c r="AE63" s="362"/>
      <c r="AF63" s="362"/>
      <c r="AG63" s="362"/>
      <c r="AH63" s="362"/>
      <c r="AI63" s="362"/>
      <c r="AJ63" s="362"/>
      <c r="AK63" s="362"/>
      <c r="AL63" s="362"/>
      <c r="AM63" s="362"/>
      <c r="AN63" s="362"/>
      <c r="AO63" s="362"/>
      <c r="AP63" s="362"/>
      <c r="AQ63" s="362"/>
      <c r="AR63" s="362"/>
      <c r="AS63" s="362"/>
      <c r="AT63" s="362"/>
    </row>
    <row r="64" spans="2:46" ht="14.4" x14ac:dyDescent="0.3">
      <c r="B64" s="385"/>
      <c r="C64" s="386"/>
      <c r="D64" s="387"/>
      <c r="E64" s="387"/>
      <c r="F64" s="386"/>
      <c r="G64" s="387"/>
      <c r="H64" s="387"/>
      <c r="I64" s="386"/>
      <c r="J64" s="387"/>
      <c r="K64" s="387"/>
      <c r="L64" s="404"/>
      <c r="M64" s="362"/>
      <c r="N64" s="362"/>
      <c r="O64" s="362"/>
      <c r="P64" s="362"/>
      <c r="Q64" s="362"/>
      <c r="R64" s="362"/>
      <c r="S64" s="362"/>
      <c r="T64" s="362"/>
      <c r="U64" s="362"/>
      <c r="V64" s="362"/>
      <c r="W64" s="362"/>
      <c r="X64" s="362"/>
      <c r="Y64" s="362"/>
      <c r="Z64" s="362"/>
      <c r="AA64" s="362"/>
      <c r="AB64" s="362"/>
      <c r="AC64" s="362"/>
      <c r="AD64" s="362"/>
      <c r="AE64" s="362"/>
      <c r="AF64" s="362"/>
      <c r="AG64" s="362"/>
      <c r="AH64" s="362"/>
      <c r="AI64" s="362"/>
      <c r="AJ64" s="362"/>
      <c r="AK64" s="362"/>
      <c r="AL64" s="362"/>
      <c r="AM64" s="362"/>
      <c r="AN64" s="362"/>
      <c r="AO64" s="362"/>
      <c r="AP64" s="362"/>
      <c r="AQ64" s="362"/>
      <c r="AR64" s="362"/>
      <c r="AS64" s="362"/>
      <c r="AT64" s="362"/>
    </row>
    <row r="65" spans="2:46" ht="14.4" x14ac:dyDescent="0.3">
      <c r="B65" s="381" t="s">
        <v>243</v>
      </c>
      <c r="C65" s="389">
        <v>5</v>
      </c>
      <c r="D65" s="383">
        <v>2300</v>
      </c>
      <c r="E65" s="383">
        <f t="shared" si="3"/>
        <v>11500</v>
      </c>
      <c r="F65" s="382"/>
      <c r="G65" s="383"/>
      <c r="H65" s="383"/>
      <c r="I65" s="382">
        <f>I63+C65</f>
        <v>23</v>
      </c>
      <c r="J65" s="409">
        <f>K65/I65</f>
        <v>2135.3568498769487</v>
      </c>
      <c r="K65" s="390">
        <f>K63+E65</f>
        <v>49113.207547169819</v>
      </c>
      <c r="L65" s="404"/>
      <c r="M65" s="362"/>
      <c r="N65" s="362"/>
      <c r="O65" s="362"/>
      <c r="P65" s="362"/>
      <c r="Q65" s="362"/>
      <c r="R65" s="362"/>
      <c r="S65" s="362"/>
      <c r="T65" s="362"/>
      <c r="U65" s="362"/>
      <c r="V65" s="362"/>
      <c r="W65" s="362"/>
      <c r="X65" s="362"/>
      <c r="Y65" s="362"/>
      <c r="Z65" s="362"/>
      <c r="AA65" s="362"/>
      <c r="AB65" s="362"/>
      <c r="AC65" s="362"/>
      <c r="AD65" s="362"/>
      <c r="AE65" s="362"/>
      <c r="AF65" s="362"/>
      <c r="AG65" s="362"/>
      <c r="AH65" s="362"/>
      <c r="AI65" s="362"/>
      <c r="AJ65" s="362"/>
      <c r="AK65" s="362"/>
      <c r="AL65" s="362"/>
      <c r="AM65" s="362"/>
      <c r="AN65" s="362"/>
      <c r="AO65" s="362"/>
      <c r="AP65" s="362"/>
      <c r="AQ65" s="362"/>
      <c r="AR65" s="362"/>
      <c r="AS65" s="362"/>
      <c r="AT65" s="362"/>
    </row>
    <row r="66" spans="2:46" ht="15" thickBot="1" x14ac:dyDescent="0.35">
      <c r="B66" s="392" t="s">
        <v>8</v>
      </c>
      <c r="C66" s="393">
        <f>SUM(C50:C65)</f>
        <v>53</v>
      </c>
      <c r="D66" s="394"/>
      <c r="E66" s="395">
        <f>SUM(E50:E65)</f>
        <v>113750</v>
      </c>
      <c r="F66" s="393">
        <f>SUM(F50:F65)</f>
        <v>65</v>
      </c>
      <c r="G66" s="394"/>
      <c r="H66" s="395">
        <f>SUM(H50:H65)</f>
        <v>132886.79245283018</v>
      </c>
      <c r="I66" s="396"/>
      <c r="J66" s="394"/>
      <c r="K66" s="397"/>
      <c r="L66" s="362"/>
      <c r="M66" s="362"/>
      <c r="N66" s="362"/>
      <c r="O66" s="362"/>
      <c r="P66" s="362"/>
      <c r="Q66" s="362"/>
      <c r="R66" s="362"/>
      <c r="S66" s="362"/>
      <c r="T66" s="362"/>
      <c r="U66" s="362"/>
      <c r="V66" s="362"/>
      <c r="W66" s="362"/>
      <c r="X66" s="362"/>
      <c r="Y66" s="362"/>
      <c r="Z66" s="362"/>
      <c r="AA66" s="362"/>
      <c r="AB66" s="362"/>
      <c r="AC66" s="362"/>
      <c r="AD66" s="362"/>
      <c r="AE66" s="362"/>
      <c r="AF66" s="362"/>
      <c r="AG66" s="362"/>
      <c r="AH66" s="362"/>
      <c r="AI66" s="362"/>
      <c r="AJ66" s="362"/>
      <c r="AK66" s="362"/>
      <c r="AL66" s="362"/>
      <c r="AM66" s="362"/>
      <c r="AN66" s="362"/>
      <c r="AO66" s="362"/>
      <c r="AP66" s="362"/>
      <c r="AQ66" s="362"/>
      <c r="AR66" s="362"/>
      <c r="AS66" s="362"/>
      <c r="AT66" s="362"/>
    </row>
    <row r="67" spans="2:46" ht="15" thickTop="1" x14ac:dyDescent="0.3">
      <c r="B67" s="362"/>
      <c r="C67" s="362"/>
      <c r="D67" s="362"/>
      <c r="E67" s="362"/>
      <c r="F67" s="362"/>
      <c r="G67" s="362"/>
      <c r="H67" s="362"/>
      <c r="I67" s="362"/>
      <c r="J67" s="362"/>
      <c r="K67" s="362"/>
      <c r="L67" s="362"/>
      <c r="M67" s="362"/>
      <c r="N67" s="362"/>
      <c r="O67" s="362"/>
      <c r="P67" s="362"/>
      <c r="Q67" s="362"/>
      <c r="R67" s="362"/>
      <c r="S67" s="362"/>
      <c r="T67" s="362"/>
      <c r="U67" s="362"/>
      <c r="V67" s="362"/>
      <c r="W67" s="362"/>
      <c r="X67" s="362"/>
      <c r="Y67" s="362"/>
      <c r="Z67" s="362"/>
      <c r="AA67" s="362"/>
      <c r="AB67" s="362"/>
      <c r="AC67" s="362"/>
      <c r="AD67" s="362"/>
      <c r="AE67" s="362"/>
      <c r="AF67" s="362"/>
      <c r="AG67" s="362"/>
      <c r="AH67" s="362"/>
      <c r="AI67" s="362"/>
      <c r="AJ67" s="362"/>
      <c r="AK67" s="362"/>
      <c r="AL67" s="362"/>
      <c r="AM67" s="362"/>
      <c r="AN67" s="362"/>
      <c r="AO67" s="362"/>
      <c r="AP67" s="362"/>
      <c r="AQ67" s="362"/>
      <c r="AR67" s="362"/>
      <c r="AS67" s="362"/>
      <c r="AT67" s="362"/>
    </row>
    <row r="68" spans="2:46" ht="14.4" x14ac:dyDescent="0.3">
      <c r="B68" s="365" t="s">
        <v>90</v>
      </c>
      <c r="C68" s="362"/>
      <c r="D68" s="362"/>
      <c r="E68" s="362"/>
      <c r="F68" s="362"/>
      <c r="G68" s="362"/>
      <c r="H68" s="362"/>
      <c r="I68" s="405"/>
      <c r="J68" s="362"/>
      <c r="K68" s="362"/>
      <c r="L68" s="362"/>
      <c r="M68" s="362"/>
      <c r="N68" s="362"/>
      <c r="O68" s="362"/>
      <c r="P68" s="362"/>
      <c r="Q68" s="362"/>
      <c r="R68" s="362"/>
      <c r="S68" s="362"/>
      <c r="T68" s="362"/>
      <c r="U68" s="362"/>
      <c r="V68" s="362"/>
      <c r="W68" s="362"/>
      <c r="X68" s="362"/>
      <c r="Y68" s="362"/>
      <c r="Z68" s="362"/>
      <c r="AA68" s="362"/>
      <c r="AB68" s="362"/>
      <c r="AC68" s="362"/>
      <c r="AD68" s="362"/>
      <c r="AE68" s="362"/>
      <c r="AF68" s="362"/>
      <c r="AG68" s="362"/>
      <c r="AH68" s="362"/>
      <c r="AI68" s="362"/>
      <c r="AJ68" s="362"/>
      <c r="AK68" s="362"/>
      <c r="AL68" s="362"/>
      <c r="AM68" s="362"/>
      <c r="AN68" s="362"/>
      <c r="AO68" s="362"/>
      <c r="AP68" s="362"/>
      <c r="AQ68" s="362"/>
      <c r="AR68" s="362"/>
      <c r="AS68" s="362"/>
      <c r="AT68" s="362"/>
    </row>
    <row r="69" spans="2:46" ht="14.4" x14ac:dyDescent="0.3">
      <c r="B69" s="536" t="s">
        <v>235</v>
      </c>
      <c r="C69" s="536"/>
      <c r="D69" s="536"/>
      <c r="E69" s="536"/>
      <c r="F69" s="536"/>
      <c r="G69" s="362"/>
      <c r="H69" s="362"/>
      <c r="I69" s="362"/>
      <c r="J69" s="362"/>
      <c r="K69" s="362"/>
      <c r="L69" s="362"/>
      <c r="M69" s="362"/>
      <c r="N69" s="362"/>
      <c r="O69" s="362"/>
      <c r="P69" s="362"/>
      <c r="Q69" s="362"/>
      <c r="R69" s="362"/>
      <c r="S69" s="362"/>
      <c r="T69" s="362"/>
      <c r="U69" s="362"/>
      <c r="V69" s="362"/>
      <c r="W69" s="362"/>
      <c r="X69" s="362"/>
      <c r="Y69" s="362"/>
      <c r="Z69" s="362"/>
      <c r="AA69" s="362"/>
      <c r="AB69" s="362"/>
      <c r="AC69" s="362"/>
      <c r="AD69" s="362"/>
      <c r="AE69" s="362"/>
      <c r="AF69" s="362"/>
      <c r="AG69" s="362"/>
      <c r="AH69" s="362"/>
      <c r="AI69" s="362"/>
      <c r="AJ69" s="362"/>
      <c r="AK69" s="362"/>
      <c r="AL69" s="362"/>
      <c r="AM69" s="362"/>
      <c r="AN69" s="362"/>
      <c r="AO69" s="362"/>
      <c r="AP69" s="362"/>
      <c r="AQ69" s="362"/>
      <c r="AR69" s="362"/>
      <c r="AS69" s="362"/>
      <c r="AT69" s="362"/>
    </row>
    <row r="70" spans="2:46" ht="14.4" x14ac:dyDescent="0.3">
      <c r="B70" s="536" t="s">
        <v>219</v>
      </c>
      <c r="C70" s="536"/>
      <c r="D70" s="536"/>
      <c r="E70" s="536"/>
      <c r="F70" s="536"/>
      <c r="G70" s="362"/>
      <c r="H70" s="362"/>
      <c r="I70" s="362"/>
      <c r="J70" s="362"/>
      <c r="K70" s="362"/>
      <c r="L70" s="362"/>
      <c r="M70" s="362"/>
      <c r="N70" s="362"/>
      <c r="O70" s="362"/>
      <c r="P70" s="362"/>
      <c r="Q70" s="362"/>
      <c r="R70" s="362"/>
      <c r="S70" s="362"/>
      <c r="T70" s="362"/>
      <c r="U70" s="362"/>
      <c r="V70" s="362"/>
      <c r="W70" s="362"/>
      <c r="X70" s="362"/>
      <c r="Y70" s="362"/>
      <c r="Z70" s="362"/>
      <c r="AA70" s="362"/>
      <c r="AB70" s="362"/>
      <c r="AC70" s="362"/>
      <c r="AD70" s="362"/>
      <c r="AE70" s="362"/>
      <c r="AF70" s="362"/>
      <c r="AG70" s="362"/>
      <c r="AH70" s="362"/>
      <c r="AI70" s="362"/>
      <c r="AJ70" s="362"/>
      <c r="AK70" s="362"/>
      <c r="AL70" s="362"/>
      <c r="AM70" s="362"/>
      <c r="AN70" s="362"/>
      <c r="AO70" s="362"/>
      <c r="AP70" s="362"/>
      <c r="AQ70" s="362"/>
      <c r="AR70" s="362"/>
      <c r="AS70" s="362"/>
      <c r="AT70" s="362"/>
    </row>
    <row r="71" spans="2:46" ht="14.4" x14ac:dyDescent="0.3">
      <c r="B71" s="536" t="s">
        <v>236</v>
      </c>
      <c r="C71" s="536"/>
      <c r="D71" s="536"/>
      <c r="E71" s="536"/>
      <c r="F71" s="536"/>
      <c r="G71" s="362"/>
      <c r="H71" s="362"/>
      <c r="I71" s="362"/>
      <c r="J71" s="362"/>
      <c r="K71" s="362"/>
      <c r="L71" s="362"/>
      <c r="M71" s="362"/>
      <c r="N71" s="362"/>
      <c r="O71" s="362"/>
      <c r="P71" s="362"/>
      <c r="Q71" s="362"/>
      <c r="R71" s="362"/>
      <c r="S71" s="362"/>
      <c r="T71" s="362"/>
      <c r="U71" s="362"/>
      <c r="V71" s="362"/>
      <c r="W71" s="362"/>
      <c r="X71" s="362"/>
      <c r="Y71" s="362"/>
      <c r="Z71" s="362"/>
      <c r="AA71" s="362"/>
      <c r="AB71" s="362"/>
      <c r="AC71" s="362"/>
      <c r="AD71" s="362"/>
      <c r="AE71" s="362"/>
      <c r="AF71" s="362"/>
      <c r="AG71" s="362"/>
      <c r="AH71" s="362"/>
      <c r="AI71" s="362"/>
      <c r="AJ71" s="362"/>
      <c r="AK71" s="362"/>
      <c r="AL71" s="362"/>
      <c r="AM71" s="362"/>
      <c r="AN71" s="362"/>
      <c r="AO71" s="362"/>
      <c r="AP71" s="362"/>
      <c r="AQ71" s="362"/>
      <c r="AR71" s="362"/>
      <c r="AS71" s="362"/>
      <c r="AT71" s="362"/>
    </row>
    <row r="72" spans="2:46" ht="14.4" x14ac:dyDescent="0.3">
      <c r="B72" s="466" t="s">
        <v>19</v>
      </c>
      <c r="C72" s="466"/>
      <c r="D72" s="466"/>
      <c r="E72" s="174"/>
      <c r="F72" s="174">
        <f>115500+35*3800</f>
        <v>248500</v>
      </c>
      <c r="G72" s="362"/>
      <c r="H72" s="362"/>
      <c r="I72" s="362"/>
      <c r="J72" s="362"/>
      <c r="K72" s="362"/>
      <c r="L72" s="362"/>
      <c r="M72" s="362"/>
      <c r="N72" s="362"/>
      <c r="O72" s="362"/>
      <c r="P72" s="362"/>
      <c r="Q72" s="362"/>
      <c r="R72" s="362"/>
      <c r="S72" s="362"/>
      <c r="T72" s="362"/>
      <c r="U72" s="362"/>
      <c r="V72" s="362"/>
      <c r="W72" s="362"/>
      <c r="X72" s="362"/>
      <c r="Y72" s="362"/>
      <c r="Z72" s="362"/>
      <c r="AA72" s="362"/>
      <c r="AB72" s="362"/>
      <c r="AC72" s="362"/>
      <c r="AD72" s="362"/>
      <c r="AE72" s="362"/>
      <c r="AF72" s="362"/>
      <c r="AG72" s="362"/>
      <c r="AH72" s="362"/>
      <c r="AI72" s="362"/>
      <c r="AJ72" s="362"/>
      <c r="AK72" s="362"/>
      <c r="AL72" s="362"/>
      <c r="AM72" s="362"/>
      <c r="AN72" s="362"/>
      <c r="AO72" s="362"/>
      <c r="AP72" s="362"/>
      <c r="AQ72" s="362"/>
      <c r="AR72" s="362"/>
      <c r="AS72" s="362"/>
      <c r="AT72" s="362"/>
    </row>
    <row r="73" spans="2:46" ht="14.4" x14ac:dyDescent="0.3">
      <c r="B73" s="467" t="s">
        <v>503</v>
      </c>
      <c r="C73" s="466"/>
      <c r="D73" s="466"/>
      <c r="E73" s="33"/>
      <c r="F73" s="34">
        <f>H41</f>
        <v>130500</v>
      </c>
      <c r="G73" s="362"/>
      <c r="H73" s="362"/>
      <c r="I73" s="362"/>
      <c r="J73" s="362"/>
      <c r="K73" s="362"/>
      <c r="L73" s="362"/>
      <c r="M73" s="362"/>
      <c r="N73" s="362"/>
      <c r="O73" s="362"/>
      <c r="P73" s="362"/>
      <c r="Q73" s="362"/>
      <c r="R73" s="362"/>
      <c r="S73" s="362"/>
      <c r="T73" s="362"/>
      <c r="U73" s="362"/>
      <c r="V73" s="362"/>
      <c r="W73" s="362"/>
      <c r="X73" s="362"/>
      <c r="Y73" s="362"/>
      <c r="Z73" s="362"/>
      <c r="AA73" s="362"/>
      <c r="AB73" s="362"/>
      <c r="AC73" s="362"/>
      <c r="AD73" s="362"/>
      <c r="AE73" s="362"/>
      <c r="AF73" s="362"/>
      <c r="AG73" s="362"/>
      <c r="AH73" s="362"/>
      <c r="AI73" s="362"/>
      <c r="AJ73" s="362"/>
      <c r="AK73" s="362"/>
      <c r="AL73" s="362"/>
      <c r="AM73" s="362"/>
      <c r="AN73" s="362"/>
      <c r="AO73" s="362"/>
      <c r="AP73" s="362"/>
      <c r="AQ73" s="362"/>
      <c r="AR73" s="362"/>
      <c r="AS73" s="362"/>
      <c r="AT73" s="362"/>
    </row>
    <row r="74" spans="2:46" ht="15" thickBot="1" x14ac:dyDescent="0.35">
      <c r="B74" s="334" t="s">
        <v>24</v>
      </c>
      <c r="C74" s="334"/>
      <c r="D74" s="334"/>
      <c r="E74" s="412"/>
      <c r="F74" s="413">
        <f>F72-F73</f>
        <v>118000</v>
      </c>
      <c r="G74" s="362"/>
      <c r="H74" s="362"/>
      <c r="I74" s="362"/>
      <c r="J74" s="362"/>
      <c r="K74" s="362"/>
      <c r="L74" s="362"/>
      <c r="M74" s="362"/>
      <c r="N74" s="362"/>
      <c r="O74" s="362"/>
      <c r="P74" s="362"/>
      <c r="Q74" s="362"/>
      <c r="R74" s="362"/>
      <c r="S74" s="362"/>
      <c r="T74" s="362"/>
      <c r="U74" s="362"/>
      <c r="V74" s="362"/>
      <c r="W74" s="362"/>
      <c r="X74" s="362"/>
      <c r="Y74" s="362"/>
      <c r="Z74" s="362"/>
      <c r="AA74" s="362"/>
      <c r="AB74" s="362"/>
      <c r="AC74" s="362"/>
      <c r="AD74" s="362"/>
      <c r="AE74" s="362"/>
      <c r="AF74" s="362"/>
      <c r="AG74" s="362"/>
      <c r="AH74" s="362"/>
      <c r="AI74" s="362"/>
      <c r="AJ74" s="362"/>
      <c r="AK74" s="362"/>
      <c r="AL74" s="362"/>
      <c r="AM74" s="362"/>
      <c r="AN74" s="362"/>
      <c r="AO74" s="362"/>
      <c r="AP74" s="362"/>
      <c r="AQ74" s="362"/>
      <c r="AR74" s="362"/>
      <c r="AS74" s="362"/>
      <c r="AT74" s="362"/>
    </row>
    <row r="75" spans="2:46" ht="6" customHeight="1" thickTop="1" x14ac:dyDescent="0.3">
      <c r="B75" s="235"/>
      <c r="C75" s="235"/>
      <c r="D75" s="235"/>
      <c r="E75" s="38"/>
      <c r="F75" s="362"/>
      <c r="G75" s="362"/>
      <c r="H75" s="362"/>
      <c r="I75" s="362"/>
      <c r="J75" s="362"/>
      <c r="K75" s="362"/>
      <c r="L75" s="362"/>
      <c r="M75" s="362"/>
      <c r="N75" s="362"/>
      <c r="O75" s="362"/>
      <c r="P75" s="362"/>
      <c r="Q75" s="362"/>
      <c r="R75" s="362"/>
      <c r="S75" s="362"/>
      <c r="T75" s="362"/>
      <c r="U75" s="362"/>
      <c r="V75" s="362"/>
      <c r="W75" s="362"/>
      <c r="X75" s="362"/>
      <c r="Y75" s="362"/>
      <c r="Z75" s="362"/>
      <c r="AA75" s="362"/>
      <c r="AB75" s="362"/>
      <c r="AC75" s="362"/>
      <c r="AD75" s="362"/>
      <c r="AE75" s="362"/>
      <c r="AF75" s="362"/>
      <c r="AG75" s="362"/>
      <c r="AH75" s="362"/>
      <c r="AI75" s="362"/>
      <c r="AJ75" s="362"/>
      <c r="AK75" s="362"/>
      <c r="AL75" s="362"/>
      <c r="AM75" s="362"/>
      <c r="AN75" s="362"/>
      <c r="AO75" s="362"/>
      <c r="AP75" s="362"/>
      <c r="AQ75" s="362"/>
      <c r="AR75" s="362"/>
      <c r="AS75" s="362"/>
      <c r="AT75" s="362"/>
    </row>
    <row r="76" spans="2:46" ht="14.4" x14ac:dyDescent="0.3">
      <c r="B76" s="518" t="s">
        <v>16</v>
      </c>
      <c r="C76" s="518"/>
      <c r="D76" s="518"/>
      <c r="E76" s="518"/>
      <c r="F76" s="518"/>
      <c r="G76" s="362"/>
      <c r="H76" s="362"/>
      <c r="I76" s="362"/>
      <c r="J76" s="362"/>
      <c r="K76" s="362"/>
      <c r="L76" s="362"/>
      <c r="M76" s="362"/>
      <c r="N76" s="362"/>
      <c r="O76" s="362"/>
      <c r="P76" s="362"/>
      <c r="Q76" s="362"/>
      <c r="R76" s="362"/>
      <c r="S76" s="362"/>
      <c r="T76" s="362"/>
      <c r="U76" s="362"/>
      <c r="V76" s="362"/>
      <c r="W76" s="362"/>
      <c r="X76" s="362"/>
      <c r="Y76" s="362"/>
      <c r="Z76" s="362"/>
      <c r="AA76" s="362"/>
      <c r="AB76" s="362"/>
      <c r="AC76" s="362"/>
      <c r="AD76" s="362"/>
      <c r="AE76" s="362"/>
      <c r="AF76" s="362"/>
      <c r="AG76" s="362"/>
      <c r="AH76" s="362"/>
      <c r="AI76" s="362"/>
      <c r="AJ76" s="362"/>
      <c r="AK76" s="362"/>
      <c r="AL76" s="362"/>
      <c r="AM76" s="362"/>
      <c r="AN76" s="362"/>
      <c r="AO76" s="362"/>
      <c r="AP76" s="362"/>
      <c r="AQ76" s="362"/>
      <c r="AR76" s="362"/>
      <c r="AS76" s="362"/>
      <c r="AT76" s="362"/>
    </row>
    <row r="77" spans="2:46" ht="14.4" x14ac:dyDescent="0.3">
      <c r="B77" s="334" t="s">
        <v>20</v>
      </c>
      <c r="C77" s="334"/>
      <c r="D77" s="334"/>
      <c r="E77" s="33"/>
      <c r="F77" s="406"/>
      <c r="G77" s="362"/>
      <c r="H77" s="362"/>
      <c r="I77" s="362"/>
      <c r="J77" s="362"/>
      <c r="K77" s="362"/>
      <c r="L77" s="362"/>
      <c r="M77" s="362"/>
      <c r="N77" s="362"/>
      <c r="O77" s="362"/>
      <c r="P77" s="362"/>
      <c r="Q77" s="362"/>
      <c r="R77" s="362"/>
      <c r="S77" s="362"/>
      <c r="T77" s="362"/>
      <c r="U77" s="362"/>
      <c r="V77" s="362"/>
      <c r="W77" s="362"/>
      <c r="X77" s="362"/>
      <c r="Y77" s="362"/>
      <c r="Z77" s="362"/>
      <c r="AA77" s="362"/>
      <c r="AB77" s="362"/>
      <c r="AC77" s="362"/>
      <c r="AD77" s="362"/>
      <c r="AE77" s="362"/>
      <c r="AF77" s="362"/>
      <c r="AG77" s="362"/>
      <c r="AH77" s="362"/>
      <c r="AI77" s="362"/>
      <c r="AJ77" s="362"/>
      <c r="AK77" s="362"/>
      <c r="AL77" s="362"/>
      <c r="AM77" s="362"/>
      <c r="AN77" s="362"/>
      <c r="AO77" s="362"/>
      <c r="AP77" s="362"/>
      <c r="AQ77" s="362"/>
      <c r="AR77" s="362"/>
      <c r="AS77" s="362"/>
      <c r="AT77" s="362"/>
    </row>
    <row r="78" spans="2:46" ht="14.4" x14ac:dyDescent="0.3">
      <c r="B78" s="467" t="s">
        <v>21</v>
      </c>
      <c r="C78" s="467"/>
      <c r="D78" s="467"/>
      <c r="E78" s="25"/>
      <c r="F78" s="25">
        <f>K12</f>
        <v>68250</v>
      </c>
      <c r="G78" s="362"/>
      <c r="H78" s="362"/>
      <c r="I78" s="362"/>
      <c r="J78" s="362"/>
      <c r="K78" s="362"/>
      <c r="L78" s="362"/>
      <c r="M78" s="362"/>
      <c r="N78" s="362"/>
      <c r="O78" s="362"/>
      <c r="P78" s="362"/>
      <c r="Q78" s="362"/>
      <c r="R78" s="362"/>
      <c r="S78" s="362"/>
      <c r="T78" s="362"/>
      <c r="U78" s="362"/>
      <c r="V78" s="362"/>
      <c r="W78" s="362"/>
      <c r="X78" s="362"/>
      <c r="Y78" s="362"/>
      <c r="Z78" s="362"/>
      <c r="AA78" s="362"/>
      <c r="AB78" s="362"/>
      <c r="AC78" s="362"/>
      <c r="AD78" s="362"/>
      <c r="AE78" s="362"/>
      <c r="AF78" s="362"/>
      <c r="AG78" s="362"/>
      <c r="AH78" s="362"/>
      <c r="AI78" s="362"/>
      <c r="AJ78" s="362"/>
      <c r="AK78" s="362"/>
      <c r="AL78" s="362"/>
      <c r="AM78" s="362"/>
      <c r="AN78" s="362"/>
      <c r="AO78" s="362"/>
      <c r="AP78" s="362"/>
      <c r="AQ78" s="362"/>
      <c r="AR78" s="362"/>
      <c r="AS78" s="362"/>
      <c r="AT78" s="362"/>
    </row>
    <row r="79" spans="2:46" ht="14.4" x14ac:dyDescent="0.3">
      <c r="B79" s="335" t="s">
        <v>513</v>
      </c>
      <c r="C79" s="14"/>
      <c r="D79" s="14"/>
      <c r="E79" s="33"/>
      <c r="F79" s="34">
        <f>E41</f>
        <v>113750</v>
      </c>
      <c r="G79" s="362"/>
      <c r="H79" s="362"/>
      <c r="I79" s="362"/>
      <c r="J79" s="362"/>
      <c r="K79" s="362"/>
      <c r="L79" s="362"/>
      <c r="M79" s="362"/>
      <c r="N79" s="362"/>
      <c r="O79" s="362"/>
      <c r="P79" s="362"/>
      <c r="Q79" s="362"/>
      <c r="R79" s="362"/>
      <c r="S79" s="362"/>
      <c r="T79" s="362"/>
      <c r="U79" s="362"/>
      <c r="V79" s="362"/>
      <c r="W79" s="362"/>
      <c r="X79" s="362"/>
      <c r="Y79" s="362"/>
      <c r="Z79" s="362"/>
      <c r="AA79" s="362"/>
      <c r="AB79" s="362"/>
      <c r="AC79" s="362"/>
      <c r="AD79" s="362"/>
      <c r="AE79" s="362"/>
      <c r="AF79" s="362"/>
      <c r="AG79" s="362"/>
      <c r="AH79" s="362"/>
      <c r="AI79" s="362"/>
      <c r="AJ79" s="362"/>
      <c r="AK79" s="362"/>
      <c r="AL79" s="362"/>
      <c r="AM79" s="362"/>
      <c r="AN79" s="362"/>
      <c r="AO79" s="362"/>
      <c r="AP79" s="362"/>
      <c r="AQ79" s="362"/>
      <c r="AR79" s="362"/>
      <c r="AS79" s="362"/>
      <c r="AT79" s="362"/>
    </row>
    <row r="80" spans="2:46" ht="14.4" x14ac:dyDescent="0.3">
      <c r="B80" s="335" t="s">
        <v>23</v>
      </c>
      <c r="C80" s="14"/>
      <c r="D80" s="14"/>
      <c r="E80" s="25"/>
      <c r="F80" s="25">
        <f>F78+F79</f>
        <v>182000</v>
      </c>
      <c r="G80" s="362"/>
      <c r="H80" s="362"/>
      <c r="I80" s="362"/>
      <c r="J80" s="362"/>
      <c r="K80" s="362"/>
      <c r="L80" s="362"/>
      <c r="M80" s="362"/>
      <c r="N80" s="362"/>
      <c r="O80" s="362"/>
      <c r="P80" s="362"/>
      <c r="Q80" s="362"/>
      <c r="R80" s="362"/>
      <c r="S80" s="362"/>
      <c r="T80" s="362"/>
      <c r="U80" s="362"/>
      <c r="V80" s="362"/>
      <c r="W80" s="362"/>
      <c r="X80" s="362"/>
      <c r="Y80" s="362"/>
      <c r="Z80" s="362"/>
      <c r="AA80" s="362"/>
      <c r="AB80" s="362"/>
      <c r="AC80" s="362"/>
      <c r="AD80" s="362"/>
      <c r="AE80" s="362"/>
      <c r="AF80" s="362"/>
      <c r="AG80" s="362"/>
      <c r="AH80" s="362"/>
      <c r="AI80" s="362"/>
      <c r="AJ80" s="362"/>
      <c r="AK80" s="362"/>
      <c r="AL80" s="362"/>
      <c r="AM80" s="362"/>
      <c r="AN80" s="362"/>
      <c r="AO80" s="362"/>
      <c r="AP80" s="362"/>
      <c r="AQ80" s="362"/>
      <c r="AR80" s="362"/>
      <c r="AS80" s="362"/>
      <c r="AT80" s="362"/>
    </row>
    <row r="81" spans="2:46" ht="14.4" x14ac:dyDescent="0.3">
      <c r="B81" s="335" t="s">
        <v>26</v>
      </c>
      <c r="C81" s="14"/>
      <c r="D81" s="14"/>
      <c r="E81" s="33"/>
      <c r="F81" s="34">
        <f>K40</f>
        <v>51500</v>
      </c>
      <c r="G81" s="362"/>
      <c r="H81" s="362"/>
      <c r="I81" s="362"/>
      <c r="J81" s="362"/>
      <c r="K81" s="362"/>
      <c r="L81" s="362"/>
      <c r="M81" s="362"/>
      <c r="N81" s="362"/>
      <c r="O81" s="362"/>
      <c r="P81" s="362"/>
      <c r="Q81" s="362"/>
      <c r="R81" s="362"/>
      <c r="S81" s="362"/>
      <c r="T81" s="362"/>
      <c r="U81" s="362"/>
      <c r="V81" s="362"/>
      <c r="W81" s="362"/>
      <c r="X81" s="362"/>
      <c r="Y81" s="362"/>
      <c r="Z81" s="362"/>
      <c r="AA81" s="362"/>
      <c r="AB81" s="362"/>
      <c r="AC81" s="362"/>
      <c r="AD81" s="362"/>
      <c r="AE81" s="362"/>
      <c r="AF81" s="362"/>
      <c r="AG81" s="362"/>
      <c r="AH81" s="362"/>
      <c r="AI81" s="362"/>
      <c r="AJ81" s="362"/>
      <c r="AK81" s="362"/>
      <c r="AL81" s="362"/>
      <c r="AM81" s="362"/>
      <c r="AN81" s="362"/>
      <c r="AO81" s="362"/>
      <c r="AP81" s="362"/>
      <c r="AQ81" s="362"/>
      <c r="AR81" s="362"/>
      <c r="AS81" s="362"/>
      <c r="AT81" s="362"/>
    </row>
    <row r="82" spans="2:46" ht="15" thickBot="1" x14ac:dyDescent="0.35">
      <c r="B82" s="335" t="s">
        <v>20</v>
      </c>
      <c r="C82" s="14"/>
      <c r="D82" s="14"/>
      <c r="E82" s="25"/>
      <c r="F82" s="35">
        <f>F80-F81</f>
        <v>130500</v>
      </c>
      <c r="G82" s="362"/>
      <c r="H82" s="362"/>
      <c r="I82" s="362"/>
      <c r="J82" s="362"/>
      <c r="K82" s="362"/>
      <c r="L82" s="362"/>
      <c r="M82" s="362"/>
      <c r="N82" s="362"/>
      <c r="O82" s="362"/>
      <c r="P82" s="362"/>
      <c r="Q82" s="362"/>
      <c r="R82" s="362"/>
      <c r="S82" s="362"/>
      <c r="T82" s="362"/>
      <c r="U82" s="362"/>
      <c r="V82" s="362"/>
      <c r="W82" s="362"/>
      <c r="X82" s="362"/>
      <c r="Y82" s="362"/>
      <c r="Z82" s="362"/>
      <c r="AA82" s="362"/>
      <c r="AB82" s="362"/>
      <c r="AC82" s="362"/>
      <c r="AD82" s="362"/>
      <c r="AE82" s="362"/>
      <c r="AF82" s="362"/>
      <c r="AG82" s="362"/>
      <c r="AH82" s="362"/>
      <c r="AI82" s="362"/>
      <c r="AJ82" s="362"/>
      <c r="AK82" s="362"/>
      <c r="AL82" s="362"/>
      <c r="AM82" s="362"/>
      <c r="AN82" s="362"/>
      <c r="AO82" s="362"/>
      <c r="AP82" s="362"/>
      <c r="AQ82" s="362"/>
      <c r="AR82" s="362"/>
      <c r="AS82" s="362"/>
      <c r="AT82" s="362"/>
    </row>
    <row r="83" spans="2:46" ht="15" thickTop="1" x14ac:dyDescent="0.3">
      <c r="B83" s="362"/>
      <c r="C83" s="362"/>
      <c r="D83" s="362"/>
      <c r="E83" s="362"/>
      <c r="F83" s="362"/>
      <c r="G83" s="362"/>
      <c r="H83" s="362"/>
      <c r="I83" s="362"/>
      <c r="J83" s="362"/>
      <c r="K83" s="362"/>
      <c r="L83" s="362"/>
      <c r="M83" s="362"/>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c r="AS83" s="362"/>
      <c r="AT83" s="362"/>
    </row>
    <row r="84" spans="2:46" ht="14.4" x14ac:dyDescent="0.3">
      <c r="B84" s="362"/>
      <c r="C84" s="362"/>
      <c r="D84" s="362"/>
      <c r="E84" s="362"/>
      <c r="F84" s="362"/>
      <c r="G84" s="362"/>
      <c r="H84" s="362"/>
      <c r="I84" s="362"/>
      <c r="J84" s="362"/>
      <c r="K84" s="362"/>
      <c r="L84" s="362"/>
      <c r="M84" s="362"/>
      <c r="N84" s="362"/>
      <c r="O84" s="362"/>
      <c r="P84" s="362"/>
      <c r="Q84" s="362"/>
      <c r="R84" s="362"/>
      <c r="S84" s="362"/>
      <c r="T84" s="362"/>
      <c r="U84" s="362"/>
      <c r="V84" s="362"/>
      <c r="W84" s="362"/>
      <c r="X84" s="362"/>
      <c r="Y84" s="362"/>
      <c r="Z84" s="362"/>
      <c r="AA84" s="362"/>
      <c r="AB84" s="362"/>
      <c r="AC84" s="362"/>
      <c r="AD84" s="362"/>
      <c r="AE84" s="362"/>
      <c r="AF84" s="362"/>
      <c r="AG84" s="362"/>
      <c r="AH84" s="362"/>
      <c r="AI84" s="362"/>
      <c r="AJ84" s="362"/>
      <c r="AK84" s="362"/>
      <c r="AL84" s="362"/>
      <c r="AM84" s="362"/>
      <c r="AN84" s="362"/>
      <c r="AO84" s="362"/>
      <c r="AP84" s="362"/>
      <c r="AQ84" s="362"/>
      <c r="AR84" s="362"/>
      <c r="AS84" s="362"/>
      <c r="AT84" s="362"/>
    </row>
    <row r="85" spans="2:46" ht="14.4" x14ac:dyDescent="0.3">
      <c r="B85" s="362"/>
      <c r="C85" s="362"/>
      <c r="D85" s="362"/>
      <c r="E85" s="362"/>
      <c r="F85" s="362"/>
      <c r="G85" s="362"/>
      <c r="H85" s="362"/>
      <c r="I85" s="362"/>
      <c r="J85" s="362"/>
      <c r="K85" s="362"/>
      <c r="L85" s="362"/>
      <c r="M85" s="362"/>
      <c r="N85" s="362"/>
      <c r="O85" s="362"/>
      <c r="P85" s="362"/>
      <c r="Q85" s="362"/>
      <c r="R85" s="362"/>
      <c r="S85" s="362"/>
      <c r="T85" s="362"/>
      <c r="U85" s="362"/>
      <c r="V85" s="362"/>
      <c r="W85" s="362"/>
      <c r="X85" s="362"/>
      <c r="Y85" s="362"/>
      <c r="Z85" s="362"/>
      <c r="AA85" s="362"/>
      <c r="AB85" s="362"/>
      <c r="AC85" s="362"/>
      <c r="AD85" s="362"/>
      <c r="AE85" s="362"/>
      <c r="AF85" s="362"/>
      <c r="AG85" s="362"/>
      <c r="AH85" s="362"/>
      <c r="AI85" s="362"/>
      <c r="AJ85" s="362"/>
      <c r="AK85" s="362"/>
      <c r="AL85" s="362"/>
      <c r="AM85" s="362"/>
      <c r="AN85" s="362"/>
      <c r="AO85" s="362"/>
      <c r="AP85" s="362"/>
      <c r="AQ85" s="362"/>
      <c r="AR85" s="362"/>
      <c r="AS85" s="362"/>
      <c r="AT85" s="362"/>
    </row>
    <row r="86" spans="2:46" ht="14.4" x14ac:dyDescent="0.3">
      <c r="B86" s="362"/>
      <c r="C86" s="362"/>
      <c r="D86" s="362"/>
      <c r="E86" s="362"/>
      <c r="F86" s="362"/>
      <c r="G86" s="362"/>
      <c r="H86" s="362"/>
      <c r="I86" s="362"/>
      <c r="J86" s="362"/>
      <c r="K86" s="362"/>
      <c r="L86" s="362"/>
      <c r="M86" s="362"/>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c r="AS86" s="362"/>
      <c r="AT86" s="362"/>
    </row>
    <row r="87" spans="2:46" ht="14.4" x14ac:dyDescent="0.3">
      <c r="B87" s="362"/>
      <c r="C87" s="362"/>
      <c r="D87" s="362"/>
      <c r="E87" s="362"/>
      <c r="F87" s="362"/>
      <c r="G87" s="362"/>
      <c r="H87" s="362"/>
      <c r="I87" s="362"/>
      <c r="J87" s="362"/>
      <c r="K87" s="362"/>
      <c r="L87" s="362"/>
      <c r="M87" s="362"/>
      <c r="N87" s="362"/>
      <c r="O87" s="362"/>
      <c r="P87" s="362"/>
      <c r="Q87" s="362"/>
      <c r="R87" s="362"/>
      <c r="S87" s="362"/>
      <c r="T87" s="362"/>
      <c r="U87" s="362"/>
      <c r="V87" s="362"/>
      <c r="W87" s="362"/>
      <c r="X87" s="362"/>
      <c r="Y87" s="362"/>
      <c r="Z87" s="362"/>
      <c r="AA87" s="362"/>
      <c r="AB87" s="362"/>
      <c r="AC87" s="362"/>
      <c r="AD87" s="362"/>
      <c r="AE87" s="362"/>
      <c r="AF87" s="362"/>
      <c r="AG87" s="362"/>
      <c r="AH87" s="362"/>
      <c r="AI87" s="362"/>
      <c r="AJ87" s="362"/>
      <c r="AK87" s="362"/>
      <c r="AL87" s="362"/>
      <c r="AM87" s="362"/>
      <c r="AN87" s="362"/>
      <c r="AO87" s="362"/>
      <c r="AP87" s="362"/>
      <c r="AQ87" s="362"/>
      <c r="AR87" s="362"/>
      <c r="AS87" s="362"/>
      <c r="AT87" s="362"/>
    </row>
    <row r="88" spans="2:46" ht="14.4" x14ac:dyDescent="0.3">
      <c r="B88" s="362"/>
      <c r="C88" s="362"/>
      <c r="D88" s="362"/>
      <c r="E88" s="362"/>
      <c r="F88" s="362"/>
      <c r="G88" s="362"/>
      <c r="H88" s="362"/>
      <c r="I88" s="362"/>
      <c r="J88" s="362"/>
      <c r="K88" s="362"/>
      <c r="L88" s="362"/>
      <c r="M88" s="362"/>
      <c r="N88" s="362"/>
      <c r="O88" s="362"/>
      <c r="P88" s="362"/>
      <c r="Q88" s="362"/>
      <c r="R88" s="362"/>
      <c r="S88" s="362"/>
      <c r="T88" s="362"/>
      <c r="U88" s="362"/>
      <c r="V88" s="362"/>
      <c r="W88" s="362"/>
      <c r="X88" s="362"/>
      <c r="Y88" s="362"/>
      <c r="Z88" s="362"/>
      <c r="AA88" s="362"/>
      <c r="AB88" s="362"/>
      <c r="AC88" s="362"/>
      <c r="AD88" s="362"/>
      <c r="AE88" s="362"/>
      <c r="AF88" s="362"/>
      <c r="AG88" s="362"/>
      <c r="AH88" s="362"/>
      <c r="AI88" s="362"/>
      <c r="AJ88" s="362"/>
      <c r="AK88" s="362"/>
      <c r="AL88" s="362"/>
      <c r="AM88" s="362"/>
      <c r="AN88" s="362"/>
      <c r="AO88" s="362"/>
      <c r="AP88" s="362"/>
      <c r="AQ88" s="362"/>
      <c r="AR88" s="362"/>
      <c r="AS88" s="362"/>
      <c r="AT88" s="362"/>
    </row>
    <row r="89" spans="2:46" ht="14.4" x14ac:dyDescent="0.3">
      <c r="B89" s="362"/>
      <c r="C89" s="362"/>
      <c r="D89" s="362"/>
      <c r="E89" s="362"/>
      <c r="F89" s="362"/>
      <c r="G89" s="362"/>
      <c r="H89" s="362"/>
      <c r="I89" s="362"/>
      <c r="J89" s="362"/>
      <c r="K89" s="362"/>
      <c r="L89" s="362"/>
      <c r="M89" s="362"/>
      <c r="N89" s="362"/>
      <c r="O89" s="362"/>
      <c r="P89" s="362"/>
      <c r="Q89" s="362"/>
      <c r="R89" s="362"/>
      <c r="S89" s="362"/>
      <c r="T89" s="362"/>
      <c r="U89" s="362"/>
      <c r="V89" s="362"/>
      <c r="W89" s="362"/>
      <c r="X89" s="362"/>
      <c r="Y89" s="362"/>
      <c r="Z89" s="362"/>
      <c r="AA89" s="362"/>
      <c r="AB89" s="362"/>
      <c r="AC89" s="362"/>
      <c r="AD89" s="362"/>
      <c r="AE89" s="362"/>
      <c r="AF89" s="362"/>
      <c r="AG89" s="362"/>
      <c r="AH89" s="362"/>
      <c r="AI89" s="362"/>
      <c r="AJ89" s="362"/>
      <c r="AK89" s="362"/>
      <c r="AL89" s="362"/>
      <c r="AM89" s="362"/>
      <c r="AN89" s="362"/>
      <c r="AO89" s="362"/>
      <c r="AP89" s="362"/>
      <c r="AQ89" s="362"/>
      <c r="AR89" s="362"/>
      <c r="AS89" s="362"/>
      <c r="AT89" s="362"/>
    </row>
    <row r="90" spans="2:46" ht="14.4" x14ac:dyDescent="0.3">
      <c r="B90" s="362"/>
      <c r="C90" s="362"/>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362"/>
      <c r="AB90" s="362"/>
      <c r="AC90" s="362"/>
      <c r="AD90" s="362"/>
      <c r="AE90" s="362"/>
      <c r="AF90" s="362"/>
      <c r="AG90" s="362"/>
      <c r="AH90" s="362"/>
      <c r="AI90" s="362"/>
      <c r="AJ90" s="362"/>
      <c r="AK90" s="362"/>
      <c r="AL90" s="362"/>
      <c r="AM90" s="362"/>
      <c r="AN90" s="362"/>
      <c r="AO90" s="362"/>
      <c r="AP90" s="362"/>
      <c r="AQ90" s="362"/>
      <c r="AR90" s="362"/>
      <c r="AS90" s="362"/>
      <c r="AT90" s="362"/>
    </row>
    <row r="91" spans="2:46" ht="14.4" x14ac:dyDescent="0.3">
      <c r="B91" s="362"/>
      <c r="C91" s="362"/>
      <c r="D91" s="362"/>
      <c r="E91" s="362"/>
      <c r="F91" s="362"/>
      <c r="G91" s="362"/>
      <c r="H91" s="362"/>
      <c r="I91" s="362"/>
      <c r="J91" s="362"/>
      <c r="K91" s="362"/>
      <c r="L91" s="362"/>
      <c r="M91" s="362"/>
      <c r="N91" s="362"/>
      <c r="O91" s="362"/>
      <c r="P91" s="362"/>
      <c r="Q91" s="362"/>
      <c r="R91" s="362"/>
      <c r="S91" s="362"/>
      <c r="T91" s="362"/>
      <c r="U91" s="362"/>
      <c r="V91" s="362"/>
      <c r="W91" s="362"/>
      <c r="X91" s="362"/>
      <c r="Y91" s="362"/>
      <c r="Z91" s="362"/>
      <c r="AA91" s="362"/>
      <c r="AB91" s="362"/>
      <c r="AC91" s="362"/>
      <c r="AD91" s="362"/>
      <c r="AE91" s="362"/>
      <c r="AF91" s="362"/>
      <c r="AG91" s="362"/>
      <c r="AH91" s="362"/>
      <c r="AI91" s="362"/>
      <c r="AJ91" s="362"/>
      <c r="AK91" s="362"/>
      <c r="AL91" s="362"/>
      <c r="AM91" s="362"/>
      <c r="AN91" s="362"/>
      <c r="AO91" s="362"/>
      <c r="AP91" s="362"/>
      <c r="AQ91" s="362"/>
      <c r="AR91" s="362"/>
      <c r="AS91" s="362"/>
      <c r="AT91" s="362"/>
    </row>
    <row r="92" spans="2:46" ht="14.4" x14ac:dyDescent="0.3">
      <c r="B92" s="362"/>
      <c r="C92" s="362"/>
      <c r="D92" s="362"/>
      <c r="E92" s="362"/>
      <c r="F92" s="362"/>
      <c r="G92" s="362"/>
      <c r="H92" s="362"/>
      <c r="I92" s="362"/>
      <c r="J92" s="362"/>
      <c r="K92" s="362"/>
      <c r="L92" s="362"/>
      <c r="M92" s="362"/>
      <c r="N92" s="362"/>
      <c r="O92" s="362"/>
      <c r="P92" s="362"/>
      <c r="Q92" s="362"/>
      <c r="R92" s="362"/>
      <c r="S92" s="362"/>
      <c r="T92" s="362"/>
      <c r="U92" s="362"/>
      <c r="V92" s="362"/>
      <c r="W92" s="362"/>
      <c r="X92" s="362"/>
      <c r="Y92" s="362"/>
      <c r="Z92" s="362"/>
      <c r="AA92" s="362"/>
      <c r="AB92" s="362"/>
      <c r="AC92" s="362"/>
      <c r="AD92" s="362"/>
      <c r="AE92" s="362"/>
      <c r="AF92" s="362"/>
      <c r="AG92" s="362"/>
      <c r="AH92" s="362"/>
      <c r="AI92" s="362"/>
      <c r="AJ92" s="362"/>
      <c r="AK92" s="362"/>
      <c r="AL92" s="362"/>
      <c r="AM92" s="362"/>
      <c r="AN92" s="362"/>
      <c r="AO92" s="362"/>
      <c r="AP92" s="362"/>
      <c r="AQ92" s="362"/>
      <c r="AR92" s="362"/>
      <c r="AS92" s="362"/>
      <c r="AT92" s="362"/>
    </row>
    <row r="93" spans="2:46" ht="14.4" x14ac:dyDescent="0.3">
      <c r="B93" s="362"/>
      <c r="C93" s="362"/>
      <c r="D93" s="362"/>
      <c r="E93" s="362"/>
      <c r="F93" s="362"/>
      <c r="G93" s="362"/>
      <c r="H93" s="362"/>
      <c r="I93" s="362"/>
      <c r="J93" s="362"/>
      <c r="K93" s="362"/>
      <c r="L93" s="362"/>
      <c r="M93" s="362"/>
      <c r="N93" s="362"/>
      <c r="O93" s="362"/>
      <c r="P93" s="362"/>
      <c r="Q93" s="362"/>
      <c r="R93" s="362"/>
      <c r="S93" s="362"/>
      <c r="T93" s="362"/>
      <c r="U93" s="362"/>
      <c r="V93" s="362"/>
      <c r="W93" s="362"/>
      <c r="X93" s="362"/>
      <c r="Y93" s="362"/>
      <c r="Z93" s="362"/>
      <c r="AA93" s="362"/>
      <c r="AB93" s="362"/>
      <c r="AC93" s="362"/>
      <c r="AD93" s="362"/>
      <c r="AE93" s="362"/>
      <c r="AF93" s="362"/>
      <c r="AG93" s="362"/>
      <c r="AH93" s="362"/>
      <c r="AI93" s="362"/>
      <c r="AJ93" s="362"/>
      <c r="AK93" s="362"/>
      <c r="AL93" s="362"/>
      <c r="AM93" s="362"/>
      <c r="AN93" s="362"/>
      <c r="AO93" s="362"/>
      <c r="AP93" s="362"/>
      <c r="AQ93" s="362"/>
      <c r="AR93" s="362"/>
      <c r="AS93" s="362"/>
      <c r="AT93" s="362"/>
    </row>
    <row r="94" spans="2:46" ht="14.4" x14ac:dyDescent="0.3">
      <c r="B94" s="362"/>
      <c r="C94" s="362"/>
      <c r="D94" s="362"/>
      <c r="E94" s="362"/>
      <c r="F94" s="362"/>
      <c r="G94" s="362"/>
      <c r="H94" s="362"/>
      <c r="I94" s="362"/>
      <c r="J94" s="362"/>
      <c r="K94" s="362"/>
      <c r="L94" s="362"/>
      <c r="M94" s="362"/>
      <c r="N94" s="362"/>
      <c r="O94" s="362"/>
      <c r="P94" s="362"/>
      <c r="Q94" s="362"/>
      <c r="R94" s="362"/>
      <c r="S94" s="362"/>
      <c r="T94" s="362"/>
      <c r="U94" s="362"/>
      <c r="V94" s="362"/>
      <c r="W94" s="362"/>
      <c r="X94" s="362"/>
      <c r="Y94" s="362"/>
      <c r="Z94" s="362"/>
      <c r="AA94" s="362"/>
      <c r="AB94" s="362"/>
      <c r="AC94" s="362"/>
      <c r="AD94" s="362"/>
      <c r="AE94" s="362"/>
      <c r="AF94" s="362"/>
      <c r="AG94" s="362"/>
      <c r="AH94" s="362"/>
      <c r="AI94" s="362"/>
      <c r="AJ94" s="362"/>
      <c r="AK94" s="362"/>
      <c r="AL94" s="362"/>
      <c r="AM94" s="362"/>
      <c r="AN94" s="362"/>
      <c r="AO94" s="362"/>
      <c r="AP94" s="362"/>
      <c r="AQ94" s="362"/>
      <c r="AR94" s="362"/>
      <c r="AS94" s="362"/>
      <c r="AT94" s="362"/>
    </row>
    <row r="95" spans="2:46" ht="14.4" x14ac:dyDescent="0.3">
      <c r="B95" s="362"/>
      <c r="C95" s="362"/>
      <c r="D95" s="362"/>
      <c r="E95" s="362"/>
      <c r="F95" s="362"/>
      <c r="G95" s="362"/>
      <c r="H95" s="362"/>
      <c r="I95" s="362"/>
      <c r="J95" s="362"/>
      <c r="K95" s="362"/>
      <c r="L95" s="362"/>
      <c r="M95" s="362"/>
      <c r="N95" s="362"/>
      <c r="O95" s="362"/>
      <c r="P95" s="362"/>
      <c r="Q95" s="362"/>
      <c r="R95" s="362"/>
      <c r="S95" s="362"/>
      <c r="T95" s="362"/>
      <c r="U95" s="362"/>
      <c r="V95" s="362"/>
      <c r="W95" s="362"/>
      <c r="X95" s="362"/>
      <c r="Y95" s="362"/>
      <c r="Z95" s="362"/>
      <c r="AA95" s="362"/>
      <c r="AB95" s="362"/>
      <c r="AC95" s="362"/>
      <c r="AD95" s="362"/>
      <c r="AE95" s="362"/>
      <c r="AF95" s="362"/>
      <c r="AG95" s="362"/>
      <c r="AH95" s="362"/>
      <c r="AI95" s="362"/>
      <c r="AJ95" s="362"/>
      <c r="AK95" s="362"/>
      <c r="AL95" s="362"/>
      <c r="AM95" s="362"/>
      <c r="AN95" s="362"/>
      <c r="AO95" s="362"/>
      <c r="AP95" s="362"/>
      <c r="AQ95" s="362"/>
      <c r="AR95" s="362"/>
      <c r="AS95" s="362"/>
      <c r="AT95" s="362"/>
    </row>
    <row r="96" spans="2:46" ht="14.4" x14ac:dyDescent="0.3">
      <c r="B96" s="362"/>
      <c r="C96" s="362"/>
      <c r="D96" s="362"/>
      <c r="E96" s="362"/>
      <c r="F96" s="362"/>
      <c r="G96" s="362"/>
      <c r="H96" s="362"/>
      <c r="I96" s="362"/>
      <c r="J96" s="362"/>
      <c r="K96" s="362"/>
      <c r="L96" s="362"/>
      <c r="M96" s="362"/>
      <c r="N96" s="362"/>
      <c r="O96" s="362"/>
      <c r="P96" s="362"/>
      <c r="Q96" s="362"/>
      <c r="R96" s="362"/>
      <c r="S96" s="362"/>
      <c r="T96" s="362"/>
      <c r="U96" s="362"/>
      <c r="V96" s="362"/>
      <c r="W96" s="362"/>
      <c r="X96" s="362"/>
      <c r="Y96" s="362"/>
      <c r="Z96" s="362"/>
      <c r="AA96" s="362"/>
      <c r="AB96" s="362"/>
      <c r="AC96" s="362"/>
      <c r="AD96" s="362"/>
      <c r="AE96" s="362"/>
      <c r="AF96" s="362"/>
      <c r="AG96" s="362"/>
      <c r="AH96" s="362"/>
      <c r="AI96" s="362"/>
      <c r="AJ96" s="362"/>
      <c r="AK96" s="362"/>
      <c r="AL96" s="362"/>
      <c r="AM96" s="362"/>
      <c r="AN96" s="362"/>
      <c r="AO96" s="362"/>
      <c r="AP96" s="362"/>
      <c r="AQ96" s="362"/>
      <c r="AR96" s="362"/>
      <c r="AS96" s="362"/>
      <c r="AT96" s="362"/>
    </row>
    <row r="97" spans="2:46" ht="14.4" x14ac:dyDescent="0.3">
      <c r="B97" s="362"/>
      <c r="C97" s="362"/>
      <c r="D97" s="362"/>
      <c r="E97" s="362"/>
      <c r="F97" s="362"/>
      <c r="G97" s="362"/>
      <c r="H97" s="362"/>
      <c r="I97" s="362"/>
      <c r="J97" s="362"/>
      <c r="K97" s="362"/>
      <c r="L97" s="362"/>
      <c r="M97" s="362"/>
      <c r="N97" s="362"/>
      <c r="O97" s="362"/>
      <c r="P97" s="362"/>
      <c r="Q97" s="362"/>
      <c r="R97" s="362"/>
      <c r="S97" s="362"/>
      <c r="T97" s="362"/>
      <c r="U97" s="362"/>
      <c r="V97" s="362"/>
      <c r="W97" s="362"/>
      <c r="X97" s="362"/>
      <c r="Y97" s="362"/>
      <c r="Z97" s="362"/>
      <c r="AA97" s="362"/>
      <c r="AB97" s="362"/>
      <c r="AC97" s="362"/>
      <c r="AD97" s="362"/>
      <c r="AE97" s="362"/>
      <c r="AF97" s="362"/>
      <c r="AG97" s="362"/>
      <c r="AH97" s="362"/>
      <c r="AI97" s="362"/>
      <c r="AJ97" s="362"/>
      <c r="AK97" s="362"/>
      <c r="AL97" s="362"/>
      <c r="AM97" s="362"/>
      <c r="AN97" s="362"/>
      <c r="AO97" s="362"/>
      <c r="AP97" s="362"/>
      <c r="AQ97" s="362"/>
      <c r="AR97" s="362"/>
      <c r="AS97" s="362"/>
      <c r="AT97" s="362"/>
    </row>
    <row r="98" spans="2:46" ht="14.4" x14ac:dyDescent="0.3">
      <c r="B98" s="362"/>
      <c r="C98" s="362"/>
      <c r="D98" s="362"/>
      <c r="E98" s="362"/>
      <c r="F98" s="362"/>
      <c r="G98" s="362"/>
      <c r="H98" s="362"/>
      <c r="I98" s="362"/>
      <c r="J98" s="362"/>
      <c r="K98" s="362"/>
      <c r="L98" s="362"/>
      <c r="M98" s="362"/>
      <c r="N98" s="362"/>
      <c r="O98" s="362"/>
      <c r="P98" s="362"/>
      <c r="Q98" s="362"/>
      <c r="R98" s="362"/>
      <c r="S98" s="362"/>
      <c r="T98" s="362"/>
      <c r="U98" s="362"/>
      <c r="V98" s="362"/>
      <c r="W98" s="362"/>
      <c r="X98" s="362"/>
      <c r="Y98" s="362"/>
      <c r="Z98" s="362"/>
      <c r="AA98" s="362"/>
      <c r="AB98" s="362"/>
      <c r="AC98" s="362"/>
      <c r="AD98" s="362"/>
      <c r="AE98" s="362"/>
      <c r="AF98" s="362"/>
      <c r="AG98" s="362"/>
      <c r="AH98" s="362"/>
      <c r="AI98" s="362"/>
      <c r="AJ98" s="362"/>
      <c r="AK98" s="362"/>
      <c r="AL98" s="362"/>
      <c r="AM98" s="362"/>
      <c r="AN98" s="362"/>
      <c r="AO98" s="362"/>
      <c r="AP98" s="362"/>
      <c r="AQ98" s="362"/>
      <c r="AR98" s="362"/>
      <c r="AS98" s="362"/>
      <c r="AT98" s="362"/>
    </row>
    <row r="99" spans="2:46" ht="14.4" x14ac:dyDescent="0.3">
      <c r="B99" s="362"/>
      <c r="C99" s="362"/>
      <c r="D99" s="362"/>
      <c r="E99" s="362"/>
      <c r="F99" s="362"/>
      <c r="G99" s="362"/>
      <c r="H99" s="362"/>
      <c r="I99" s="362"/>
      <c r="J99" s="362"/>
      <c r="K99" s="362"/>
      <c r="L99" s="362"/>
      <c r="M99" s="362"/>
      <c r="N99" s="362"/>
      <c r="O99" s="362"/>
      <c r="P99" s="362"/>
      <c r="Q99" s="362"/>
      <c r="R99" s="362"/>
      <c r="S99" s="362"/>
      <c r="T99" s="362"/>
      <c r="U99" s="362"/>
      <c r="V99" s="362"/>
      <c r="W99" s="362"/>
      <c r="X99" s="362"/>
      <c r="Y99" s="362"/>
      <c r="Z99" s="362"/>
      <c r="AA99" s="362"/>
      <c r="AB99" s="362"/>
      <c r="AC99" s="362"/>
      <c r="AD99" s="362"/>
      <c r="AE99" s="362"/>
      <c r="AF99" s="362"/>
      <c r="AG99" s="362"/>
      <c r="AH99" s="362"/>
      <c r="AI99" s="362"/>
      <c r="AJ99" s="362"/>
      <c r="AK99" s="362"/>
      <c r="AL99" s="362"/>
      <c r="AM99" s="362"/>
      <c r="AN99" s="362"/>
      <c r="AO99" s="362"/>
      <c r="AP99" s="362"/>
      <c r="AQ99" s="362"/>
      <c r="AR99" s="362"/>
      <c r="AS99" s="362"/>
      <c r="AT99" s="362"/>
    </row>
    <row r="100" spans="2:46" ht="14.4" x14ac:dyDescent="0.3">
      <c r="B100" s="362"/>
      <c r="C100" s="362"/>
      <c r="D100" s="362"/>
      <c r="E100" s="362"/>
      <c r="F100" s="362"/>
      <c r="G100" s="362"/>
      <c r="H100" s="362"/>
      <c r="I100" s="362"/>
      <c r="J100" s="362"/>
      <c r="K100" s="362"/>
      <c r="L100" s="362"/>
      <c r="M100" s="362"/>
      <c r="N100" s="362"/>
      <c r="O100" s="362"/>
      <c r="P100" s="362"/>
      <c r="Q100" s="362"/>
      <c r="R100" s="362"/>
      <c r="S100" s="362"/>
      <c r="T100" s="362"/>
      <c r="U100" s="362"/>
      <c r="V100" s="362"/>
      <c r="W100" s="362"/>
      <c r="X100" s="362"/>
      <c r="Y100" s="362"/>
      <c r="Z100" s="362"/>
      <c r="AA100" s="362"/>
      <c r="AB100" s="362"/>
      <c r="AC100" s="362"/>
      <c r="AD100" s="362"/>
      <c r="AE100" s="362"/>
      <c r="AF100" s="362"/>
      <c r="AG100" s="362"/>
      <c r="AH100" s="362"/>
      <c r="AI100" s="362"/>
      <c r="AJ100" s="362"/>
      <c r="AK100" s="362"/>
      <c r="AL100" s="362"/>
      <c r="AM100" s="362"/>
      <c r="AN100" s="362"/>
      <c r="AO100" s="362"/>
      <c r="AP100" s="362"/>
      <c r="AQ100" s="362"/>
      <c r="AR100" s="362"/>
      <c r="AS100" s="362"/>
      <c r="AT100" s="362"/>
    </row>
    <row r="101" spans="2:46" ht="14.4" x14ac:dyDescent="0.3">
      <c r="B101" s="362"/>
      <c r="C101" s="362"/>
      <c r="D101" s="362"/>
      <c r="E101" s="362"/>
      <c r="F101" s="362"/>
      <c r="G101" s="362"/>
      <c r="H101" s="362"/>
      <c r="I101" s="362"/>
      <c r="J101" s="362"/>
      <c r="K101" s="362"/>
      <c r="L101" s="362"/>
      <c r="M101" s="362"/>
      <c r="N101" s="362"/>
      <c r="O101" s="362"/>
      <c r="P101" s="362"/>
      <c r="Q101" s="362"/>
      <c r="R101" s="362"/>
      <c r="S101" s="362"/>
      <c r="T101" s="362"/>
      <c r="U101" s="362"/>
      <c r="V101" s="362"/>
      <c r="W101" s="362"/>
      <c r="X101" s="362"/>
      <c r="Y101" s="362"/>
      <c r="Z101" s="362"/>
      <c r="AA101" s="362"/>
      <c r="AB101" s="362"/>
      <c r="AC101" s="362"/>
      <c r="AD101" s="362"/>
      <c r="AE101" s="362"/>
      <c r="AF101" s="362"/>
      <c r="AG101" s="362"/>
      <c r="AH101" s="362"/>
      <c r="AI101" s="362"/>
      <c r="AJ101" s="362"/>
      <c r="AK101" s="362"/>
      <c r="AL101" s="362"/>
      <c r="AM101" s="362"/>
      <c r="AN101" s="362"/>
      <c r="AO101" s="362"/>
      <c r="AP101" s="362"/>
      <c r="AQ101" s="362"/>
      <c r="AR101" s="362"/>
      <c r="AS101" s="362"/>
      <c r="AT101" s="362"/>
    </row>
    <row r="102" spans="2:46" ht="14.4" x14ac:dyDescent="0.3">
      <c r="B102" s="362"/>
      <c r="C102" s="362"/>
      <c r="D102" s="362"/>
      <c r="E102" s="362"/>
      <c r="F102" s="362"/>
      <c r="G102" s="362"/>
      <c r="H102" s="362"/>
      <c r="I102" s="362"/>
      <c r="J102" s="362"/>
      <c r="K102" s="362"/>
      <c r="L102" s="362"/>
      <c r="M102" s="362"/>
      <c r="N102" s="362"/>
      <c r="O102" s="362"/>
      <c r="P102" s="362"/>
      <c r="Q102" s="362"/>
      <c r="R102" s="362"/>
      <c r="S102" s="362"/>
      <c r="T102" s="362"/>
      <c r="U102" s="362"/>
      <c r="V102" s="362"/>
      <c r="W102" s="362"/>
      <c r="X102" s="362"/>
      <c r="Y102" s="362"/>
      <c r="Z102" s="362"/>
      <c r="AA102" s="362"/>
      <c r="AB102" s="362"/>
      <c r="AC102" s="362"/>
      <c r="AD102" s="362"/>
      <c r="AE102" s="362"/>
      <c r="AF102" s="362"/>
      <c r="AG102" s="362"/>
      <c r="AH102" s="362"/>
      <c r="AI102" s="362"/>
      <c r="AJ102" s="362"/>
      <c r="AK102" s="362"/>
      <c r="AL102" s="362"/>
      <c r="AM102" s="362"/>
      <c r="AN102" s="362"/>
      <c r="AO102" s="362"/>
      <c r="AP102" s="362"/>
      <c r="AQ102" s="362"/>
      <c r="AR102" s="362"/>
      <c r="AS102" s="362"/>
      <c r="AT102" s="362"/>
    </row>
    <row r="103" spans="2:46" ht="14.4" x14ac:dyDescent="0.3">
      <c r="B103" s="362"/>
      <c r="C103" s="362"/>
      <c r="D103" s="362"/>
      <c r="E103" s="362"/>
      <c r="F103" s="362"/>
      <c r="G103" s="362"/>
      <c r="H103" s="362"/>
      <c r="I103" s="362"/>
      <c r="J103" s="362"/>
      <c r="K103" s="362"/>
      <c r="L103" s="362"/>
      <c r="M103" s="362"/>
      <c r="N103" s="362"/>
      <c r="O103" s="362"/>
      <c r="P103" s="362"/>
      <c r="Q103" s="362"/>
      <c r="R103" s="362"/>
      <c r="S103" s="362"/>
      <c r="T103" s="362"/>
      <c r="U103" s="362"/>
      <c r="V103" s="362"/>
      <c r="W103" s="362"/>
      <c r="X103" s="362"/>
      <c r="Y103" s="362"/>
      <c r="Z103" s="362"/>
      <c r="AA103" s="362"/>
      <c r="AB103" s="362"/>
      <c r="AC103" s="362"/>
      <c r="AD103" s="362"/>
      <c r="AE103" s="362"/>
      <c r="AF103" s="362"/>
      <c r="AG103" s="362"/>
      <c r="AH103" s="362"/>
      <c r="AI103" s="362"/>
      <c r="AJ103" s="362"/>
      <c r="AK103" s="362"/>
      <c r="AL103" s="362"/>
      <c r="AM103" s="362"/>
      <c r="AN103" s="362"/>
      <c r="AO103" s="362"/>
      <c r="AP103" s="362"/>
      <c r="AQ103" s="362"/>
      <c r="AR103" s="362"/>
      <c r="AS103" s="362"/>
      <c r="AT103" s="362"/>
    </row>
    <row r="104" spans="2:46" ht="14.4" x14ac:dyDescent="0.3">
      <c r="B104" s="362"/>
      <c r="C104" s="362"/>
      <c r="D104" s="362"/>
      <c r="E104" s="362"/>
      <c r="F104" s="362"/>
      <c r="G104" s="362"/>
      <c r="H104" s="362"/>
      <c r="I104" s="362"/>
      <c r="J104" s="362"/>
      <c r="K104" s="362"/>
      <c r="L104" s="362"/>
      <c r="M104" s="362"/>
      <c r="N104" s="362"/>
      <c r="O104" s="362"/>
      <c r="P104" s="362"/>
      <c r="Q104" s="362"/>
      <c r="R104" s="362"/>
      <c r="S104" s="362"/>
      <c r="T104" s="362"/>
      <c r="U104" s="362"/>
      <c r="V104" s="362"/>
      <c r="W104" s="362"/>
      <c r="X104" s="362"/>
      <c r="Y104" s="362"/>
      <c r="Z104" s="362"/>
      <c r="AA104" s="362"/>
      <c r="AB104" s="362"/>
      <c r="AC104" s="362"/>
      <c r="AD104" s="362"/>
      <c r="AE104" s="362"/>
      <c r="AF104" s="362"/>
      <c r="AG104" s="362"/>
      <c r="AH104" s="362"/>
      <c r="AI104" s="362"/>
      <c r="AJ104" s="362"/>
      <c r="AK104" s="362"/>
      <c r="AL104" s="362"/>
      <c r="AM104" s="362"/>
      <c r="AN104" s="362"/>
      <c r="AO104" s="362"/>
      <c r="AP104" s="362"/>
      <c r="AQ104" s="362"/>
      <c r="AR104" s="362"/>
      <c r="AS104" s="362"/>
      <c r="AT104" s="362"/>
    </row>
    <row r="105" spans="2:46" ht="14.4" x14ac:dyDescent="0.3">
      <c r="B105" s="362"/>
      <c r="C105" s="362"/>
      <c r="D105" s="362"/>
      <c r="E105" s="362"/>
      <c r="F105" s="362"/>
      <c r="G105" s="362"/>
      <c r="H105" s="362"/>
      <c r="I105" s="362"/>
      <c r="J105" s="362"/>
      <c r="K105" s="362"/>
      <c r="L105" s="362"/>
      <c r="M105" s="362"/>
      <c r="N105" s="362"/>
      <c r="O105" s="362"/>
      <c r="P105" s="362"/>
      <c r="Q105" s="362"/>
      <c r="R105" s="362"/>
      <c r="S105" s="362"/>
      <c r="T105" s="362"/>
      <c r="U105" s="362"/>
      <c r="V105" s="362"/>
      <c r="W105" s="362"/>
      <c r="X105" s="362"/>
      <c r="Y105" s="362"/>
      <c r="Z105" s="362"/>
      <c r="AA105" s="362"/>
      <c r="AB105" s="362"/>
      <c r="AC105" s="362"/>
      <c r="AD105" s="362"/>
      <c r="AE105" s="362"/>
      <c r="AF105" s="362"/>
      <c r="AG105" s="362"/>
      <c r="AH105" s="362"/>
      <c r="AI105" s="362"/>
      <c r="AJ105" s="362"/>
      <c r="AK105" s="362"/>
      <c r="AL105" s="362"/>
      <c r="AM105" s="362"/>
      <c r="AN105" s="362"/>
      <c r="AO105" s="362"/>
      <c r="AP105" s="362"/>
      <c r="AQ105" s="362"/>
      <c r="AR105" s="362"/>
      <c r="AS105" s="362"/>
      <c r="AT105" s="362"/>
    </row>
    <row r="106" spans="2:46" ht="14.4" x14ac:dyDescent="0.3">
      <c r="B106" s="362"/>
      <c r="C106" s="362"/>
      <c r="D106" s="362"/>
      <c r="E106" s="362"/>
      <c r="F106" s="362"/>
      <c r="G106" s="362"/>
      <c r="H106" s="362"/>
      <c r="I106" s="362"/>
      <c r="J106" s="362"/>
      <c r="K106" s="362"/>
      <c r="L106" s="362"/>
      <c r="M106" s="362"/>
      <c r="N106" s="362"/>
      <c r="O106" s="362"/>
      <c r="P106" s="362"/>
      <c r="Q106" s="362"/>
      <c r="R106" s="362"/>
      <c r="S106" s="362"/>
      <c r="T106" s="362"/>
      <c r="U106" s="362"/>
      <c r="V106" s="362"/>
      <c r="W106" s="362"/>
      <c r="X106" s="362"/>
      <c r="Y106" s="362"/>
      <c r="Z106" s="362"/>
      <c r="AA106" s="362"/>
      <c r="AB106" s="362"/>
      <c r="AC106" s="362"/>
      <c r="AD106" s="362"/>
      <c r="AE106" s="362"/>
      <c r="AF106" s="362"/>
      <c r="AG106" s="362"/>
      <c r="AH106" s="362"/>
      <c r="AI106" s="362"/>
      <c r="AJ106" s="362"/>
      <c r="AK106" s="362"/>
      <c r="AL106" s="362"/>
      <c r="AM106" s="362"/>
      <c r="AN106" s="362"/>
      <c r="AO106" s="362"/>
      <c r="AP106" s="362"/>
      <c r="AQ106" s="362"/>
      <c r="AR106" s="362"/>
      <c r="AS106" s="362"/>
      <c r="AT106" s="362"/>
    </row>
    <row r="107" spans="2:46" ht="14.4" x14ac:dyDescent="0.3">
      <c r="B107" s="362"/>
      <c r="C107" s="362"/>
      <c r="D107" s="362"/>
      <c r="E107" s="362"/>
      <c r="F107" s="362"/>
      <c r="G107" s="362"/>
      <c r="H107" s="362"/>
      <c r="I107" s="362"/>
      <c r="J107" s="362"/>
      <c r="K107" s="362"/>
      <c r="L107" s="362"/>
      <c r="M107" s="362"/>
      <c r="N107" s="362"/>
      <c r="O107" s="362"/>
      <c r="P107" s="362"/>
      <c r="Q107" s="362"/>
      <c r="R107" s="362"/>
      <c r="S107" s="362"/>
      <c r="T107" s="362"/>
      <c r="U107" s="362"/>
      <c r="V107" s="362"/>
      <c r="W107" s="362"/>
      <c r="X107" s="362"/>
      <c r="Y107" s="362"/>
      <c r="Z107" s="362"/>
      <c r="AA107" s="362"/>
      <c r="AB107" s="362"/>
      <c r="AC107" s="362"/>
      <c r="AD107" s="362"/>
      <c r="AE107" s="362"/>
      <c r="AF107" s="362"/>
      <c r="AG107" s="362"/>
      <c r="AH107" s="362"/>
      <c r="AI107" s="362"/>
      <c r="AJ107" s="362"/>
      <c r="AK107" s="362"/>
      <c r="AL107" s="362"/>
      <c r="AM107" s="362"/>
      <c r="AN107" s="362"/>
      <c r="AO107" s="362"/>
      <c r="AP107" s="362"/>
      <c r="AQ107" s="362"/>
      <c r="AR107" s="362"/>
      <c r="AS107" s="362"/>
      <c r="AT107" s="362"/>
    </row>
    <row r="108" spans="2:46" ht="14.4" x14ac:dyDescent="0.3">
      <c r="B108" s="362"/>
      <c r="C108" s="362"/>
      <c r="D108" s="362"/>
      <c r="E108" s="362"/>
      <c r="F108" s="362"/>
      <c r="G108" s="362"/>
      <c r="H108" s="362"/>
      <c r="I108" s="362"/>
      <c r="J108" s="362"/>
      <c r="K108" s="362"/>
      <c r="L108" s="362"/>
      <c r="M108" s="362"/>
      <c r="N108" s="362"/>
      <c r="O108" s="362"/>
      <c r="P108" s="362"/>
      <c r="Q108" s="362"/>
      <c r="R108" s="362"/>
      <c r="S108" s="362"/>
      <c r="T108" s="362"/>
      <c r="U108" s="362"/>
      <c r="V108" s="362"/>
      <c r="W108" s="362"/>
      <c r="X108" s="362"/>
      <c r="Y108" s="362"/>
      <c r="Z108" s="362"/>
      <c r="AA108" s="362"/>
      <c r="AB108" s="362"/>
      <c r="AC108" s="362"/>
      <c r="AD108" s="362"/>
      <c r="AE108" s="362"/>
      <c r="AF108" s="362"/>
      <c r="AG108" s="362"/>
      <c r="AH108" s="362"/>
      <c r="AI108" s="362"/>
      <c r="AJ108" s="362"/>
      <c r="AK108" s="362"/>
      <c r="AL108" s="362"/>
      <c r="AM108" s="362"/>
      <c r="AN108" s="362"/>
      <c r="AO108" s="362"/>
      <c r="AP108" s="362"/>
      <c r="AQ108" s="362"/>
      <c r="AR108" s="362"/>
      <c r="AS108" s="362"/>
      <c r="AT108" s="362"/>
    </row>
    <row r="109" spans="2:46" ht="14.4" x14ac:dyDescent="0.3">
      <c r="B109" s="362"/>
      <c r="C109" s="362"/>
      <c r="D109" s="362"/>
      <c r="E109" s="362"/>
      <c r="F109" s="362"/>
      <c r="G109" s="362"/>
      <c r="H109" s="362"/>
      <c r="I109" s="362"/>
      <c r="J109" s="362"/>
      <c r="K109" s="362"/>
      <c r="L109" s="362"/>
      <c r="M109" s="362"/>
      <c r="N109" s="362"/>
      <c r="O109" s="362"/>
      <c r="P109" s="362"/>
      <c r="Q109" s="362"/>
      <c r="R109" s="362"/>
      <c r="S109" s="362"/>
      <c r="T109" s="362"/>
      <c r="U109" s="362"/>
      <c r="V109" s="362"/>
      <c r="W109" s="362"/>
      <c r="X109" s="362"/>
      <c r="Y109" s="362"/>
      <c r="Z109" s="362"/>
      <c r="AA109" s="362"/>
      <c r="AB109" s="362"/>
      <c r="AC109" s="362"/>
      <c r="AD109" s="362"/>
      <c r="AE109" s="362"/>
      <c r="AF109" s="362"/>
      <c r="AG109" s="362"/>
      <c r="AH109" s="362"/>
      <c r="AI109" s="362"/>
      <c r="AJ109" s="362"/>
      <c r="AK109" s="362"/>
      <c r="AL109" s="362"/>
      <c r="AM109" s="362"/>
      <c r="AN109" s="362"/>
      <c r="AO109" s="362"/>
      <c r="AP109" s="362"/>
      <c r="AQ109" s="362"/>
      <c r="AR109" s="362"/>
      <c r="AS109" s="362"/>
      <c r="AT109" s="362"/>
    </row>
    <row r="110" spans="2:46" ht="14.4" x14ac:dyDescent="0.3">
      <c r="B110" s="362"/>
      <c r="C110" s="362"/>
      <c r="D110" s="362"/>
      <c r="E110" s="362"/>
      <c r="F110" s="362"/>
      <c r="G110" s="362"/>
      <c r="H110" s="362"/>
      <c r="I110" s="362"/>
      <c r="J110" s="362"/>
      <c r="K110" s="362"/>
      <c r="L110" s="362"/>
      <c r="M110" s="362"/>
      <c r="N110" s="362"/>
      <c r="O110" s="362"/>
      <c r="P110" s="362"/>
      <c r="Q110" s="362"/>
      <c r="R110" s="362"/>
      <c r="S110" s="362"/>
      <c r="T110" s="362"/>
      <c r="U110" s="362"/>
      <c r="V110" s="362"/>
      <c r="W110" s="362"/>
      <c r="X110" s="362"/>
      <c r="Y110" s="362"/>
      <c r="Z110" s="362"/>
      <c r="AA110" s="362"/>
      <c r="AB110" s="362"/>
      <c r="AC110" s="362"/>
      <c r="AD110" s="362"/>
      <c r="AE110" s="362"/>
      <c r="AF110" s="362"/>
      <c r="AG110" s="362"/>
      <c r="AH110" s="362"/>
      <c r="AI110" s="362"/>
      <c r="AJ110" s="362"/>
      <c r="AK110" s="362"/>
      <c r="AL110" s="362"/>
      <c r="AM110" s="362"/>
      <c r="AN110" s="362"/>
      <c r="AO110" s="362"/>
      <c r="AP110" s="362"/>
      <c r="AQ110" s="362"/>
      <c r="AR110" s="362"/>
      <c r="AS110" s="362"/>
      <c r="AT110" s="362"/>
    </row>
    <row r="111" spans="2:46" ht="14.4" x14ac:dyDescent="0.3">
      <c r="B111" s="362"/>
      <c r="C111" s="362"/>
      <c r="D111" s="362"/>
      <c r="E111" s="362"/>
      <c r="F111" s="362"/>
      <c r="G111" s="362"/>
      <c r="H111" s="362"/>
      <c r="I111" s="362"/>
      <c r="J111" s="362"/>
      <c r="K111" s="362"/>
      <c r="L111" s="362"/>
      <c r="M111" s="362"/>
      <c r="N111" s="362"/>
      <c r="O111" s="362"/>
      <c r="P111" s="362"/>
      <c r="Q111" s="362"/>
      <c r="R111" s="362"/>
      <c r="S111" s="362"/>
      <c r="T111" s="362"/>
      <c r="U111" s="362"/>
      <c r="V111" s="362"/>
      <c r="W111" s="362"/>
      <c r="X111" s="362"/>
      <c r="Y111" s="362"/>
      <c r="Z111" s="362"/>
      <c r="AA111" s="362"/>
      <c r="AB111" s="362"/>
      <c r="AC111" s="362"/>
      <c r="AD111" s="362"/>
      <c r="AE111" s="362"/>
      <c r="AF111" s="362"/>
      <c r="AG111" s="362"/>
      <c r="AH111" s="362"/>
      <c r="AI111" s="362"/>
      <c r="AJ111" s="362"/>
      <c r="AK111" s="362"/>
      <c r="AL111" s="362"/>
      <c r="AM111" s="362"/>
      <c r="AN111" s="362"/>
      <c r="AO111" s="362"/>
      <c r="AP111" s="362"/>
      <c r="AQ111" s="362"/>
      <c r="AR111" s="362"/>
      <c r="AS111" s="362"/>
      <c r="AT111" s="362"/>
    </row>
    <row r="112" spans="2:46" ht="14.4" x14ac:dyDescent="0.3">
      <c r="B112" s="362"/>
      <c r="C112" s="362"/>
      <c r="D112" s="362"/>
      <c r="E112" s="362"/>
      <c r="F112" s="362"/>
      <c r="G112" s="362"/>
      <c r="H112" s="362"/>
      <c r="I112" s="362"/>
      <c r="J112" s="362"/>
      <c r="K112" s="362"/>
      <c r="L112" s="362"/>
      <c r="M112" s="362"/>
      <c r="N112" s="362"/>
      <c r="O112" s="362"/>
      <c r="P112" s="362"/>
      <c r="Q112" s="362"/>
      <c r="R112" s="362"/>
      <c r="S112" s="362"/>
      <c r="T112" s="362"/>
      <c r="U112" s="362"/>
      <c r="V112" s="362"/>
      <c r="W112" s="362"/>
      <c r="X112" s="362"/>
      <c r="Y112" s="362"/>
      <c r="Z112" s="362"/>
      <c r="AA112" s="362"/>
      <c r="AB112" s="362"/>
      <c r="AC112" s="362"/>
      <c r="AD112" s="362"/>
      <c r="AE112" s="362"/>
      <c r="AF112" s="362"/>
      <c r="AG112" s="362"/>
      <c r="AH112" s="362"/>
      <c r="AI112" s="362"/>
      <c r="AJ112" s="362"/>
      <c r="AK112" s="362"/>
      <c r="AL112" s="362"/>
      <c r="AM112" s="362"/>
      <c r="AN112" s="362"/>
      <c r="AO112" s="362"/>
      <c r="AP112" s="362"/>
      <c r="AQ112" s="362"/>
      <c r="AR112" s="362"/>
      <c r="AS112" s="362"/>
      <c r="AT112" s="362"/>
    </row>
    <row r="113" spans="2:46" ht="14.4" x14ac:dyDescent="0.3">
      <c r="B113" s="362"/>
      <c r="C113" s="362"/>
      <c r="D113" s="362"/>
      <c r="E113" s="362"/>
      <c r="F113" s="362"/>
      <c r="G113" s="362"/>
      <c r="H113" s="362"/>
      <c r="I113" s="362"/>
      <c r="J113" s="362"/>
      <c r="K113" s="362"/>
      <c r="L113" s="362"/>
      <c r="M113" s="362"/>
      <c r="N113" s="362"/>
      <c r="O113" s="362"/>
      <c r="P113" s="362"/>
      <c r="Q113" s="362"/>
      <c r="R113" s="362"/>
      <c r="S113" s="362"/>
      <c r="T113" s="362"/>
      <c r="U113" s="362"/>
      <c r="V113" s="362"/>
      <c r="W113" s="362"/>
      <c r="X113" s="362"/>
      <c r="Y113" s="362"/>
      <c r="Z113" s="362"/>
      <c r="AA113" s="362"/>
      <c r="AB113" s="362"/>
      <c r="AC113" s="362"/>
      <c r="AD113" s="362"/>
      <c r="AE113" s="362"/>
      <c r="AF113" s="362"/>
      <c r="AG113" s="362"/>
      <c r="AH113" s="362"/>
      <c r="AI113" s="362"/>
      <c r="AJ113" s="362"/>
      <c r="AK113" s="362"/>
      <c r="AL113" s="362"/>
      <c r="AM113" s="362"/>
      <c r="AN113" s="362"/>
      <c r="AO113" s="362"/>
      <c r="AP113" s="362"/>
      <c r="AQ113" s="362"/>
      <c r="AR113" s="362"/>
      <c r="AS113" s="362"/>
      <c r="AT113" s="362"/>
    </row>
    <row r="114" spans="2:46" ht="14.4" x14ac:dyDescent="0.3">
      <c r="B114" s="362"/>
      <c r="C114" s="362"/>
      <c r="D114" s="362"/>
      <c r="E114" s="362"/>
      <c r="F114" s="362"/>
      <c r="G114" s="362"/>
      <c r="H114" s="362"/>
      <c r="I114" s="362"/>
      <c r="J114" s="362"/>
      <c r="K114" s="362"/>
      <c r="L114" s="362"/>
      <c r="M114" s="362"/>
      <c r="N114" s="362"/>
      <c r="O114" s="362"/>
      <c r="P114" s="362"/>
      <c r="Q114" s="362"/>
      <c r="R114" s="362"/>
      <c r="S114" s="362"/>
      <c r="T114" s="362"/>
      <c r="U114" s="362"/>
      <c r="V114" s="362"/>
      <c r="W114" s="362"/>
      <c r="X114" s="362"/>
      <c r="Y114" s="362"/>
      <c r="Z114" s="362"/>
      <c r="AA114" s="362"/>
      <c r="AB114" s="362"/>
      <c r="AC114" s="362"/>
      <c r="AD114" s="362"/>
      <c r="AE114" s="362"/>
      <c r="AF114" s="362"/>
      <c r="AG114" s="362"/>
      <c r="AH114" s="362"/>
      <c r="AI114" s="362"/>
      <c r="AJ114" s="362"/>
      <c r="AK114" s="362"/>
      <c r="AL114" s="362"/>
      <c r="AM114" s="362"/>
      <c r="AN114" s="362"/>
      <c r="AO114" s="362"/>
      <c r="AP114" s="362"/>
      <c r="AQ114" s="362"/>
      <c r="AR114" s="362"/>
      <c r="AS114" s="362"/>
      <c r="AT114" s="362"/>
    </row>
    <row r="115" spans="2:46" ht="14.4" x14ac:dyDescent="0.3">
      <c r="B115" s="362"/>
      <c r="C115" s="362"/>
      <c r="D115" s="362"/>
      <c r="E115" s="362"/>
      <c r="F115" s="362"/>
      <c r="G115" s="362"/>
      <c r="H115" s="362"/>
      <c r="I115" s="362"/>
      <c r="J115" s="362"/>
      <c r="K115" s="362"/>
      <c r="L115" s="362"/>
      <c r="M115" s="362"/>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362"/>
      <c r="AL115" s="362"/>
      <c r="AM115" s="362"/>
      <c r="AN115" s="362"/>
      <c r="AO115" s="362"/>
      <c r="AP115" s="362"/>
      <c r="AQ115" s="362"/>
      <c r="AR115" s="362"/>
      <c r="AS115" s="362"/>
      <c r="AT115" s="362"/>
    </row>
    <row r="116" spans="2:46" ht="14.4" x14ac:dyDescent="0.3">
      <c r="B116" s="362"/>
      <c r="C116" s="362"/>
      <c r="D116" s="362"/>
      <c r="E116" s="362"/>
      <c r="F116" s="362"/>
      <c r="G116" s="362"/>
      <c r="H116" s="362"/>
      <c r="I116" s="362"/>
      <c r="J116" s="362"/>
      <c r="K116" s="362"/>
      <c r="L116" s="362"/>
      <c r="M116" s="362"/>
      <c r="N116" s="362"/>
      <c r="O116" s="362"/>
      <c r="P116" s="362"/>
      <c r="Q116" s="362"/>
      <c r="R116" s="362"/>
      <c r="S116" s="362"/>
      <c r="T116" s="362"/>
      <c r="U116" s="362"/>
      <c r="V116" s="362"/>
      <c r="W116" s="362"/>
      <c r="X116" s="362"/>
      <c r="Y116" s="362"/>
      <c r="Z116" s="362"/>
      <c r="AA116" s="362"/>
      <c r="AB116" s="362"/>
      <c r="AC116" s="362"/>
      <c r="AD116" s="362"/>
      <c r="AE116" s="362"/>
      <c r="AF116" s="362"/>
      <c r="AG116" s="362"/>
      <c r="AH116" s="362"/>
      <c r="AI116" s="362"/>
      <c r="AJ116" s="362"/>
      <c r="AK116" s="362"/>
      <c r="AL116" s="362"/>
      <c r="AM116" s="362"/>
      <c r="AN116" s="362"/>
      <c r="AO116" s="362"/>
      <c r="AP116" s="362"/>
      <c r="AQ116" s="362"/>
      <c r="AR116" s="362"/>
      <c r="AS116" s="362"/>
      <c r="AT116" s="362"/>
    </row>
    <row r="117" spans="2:46" ht="14.4" x14ac:dyDescent="0.3">
      <c r="B117" s="362"/>
      <c r="C117" s="362"/>
      <c r="D117" s="362"/>
      <c r="E117" s="362"/>
      <c r="F117" s="362"/>
      <c r="G117" s="362"/>
      <c r="H117" s="362"/>
      <c r="I117" s="362"/>
      <c r="J117" s="362"/>
      <c r="K117" s="362"/>
      <c r="L117" s="362"/>
      <c r="M117" s="362"/>
      <c r="N117" s="362"/>
      <c r="O117" s="362"/>
      <c r="P117" s="362"/>
      <c r="Q117" s="362"/>
      <c r="R117" s="362"/>
      <c r="S117" s="362"/>
      <c r="T117" s="362"/>
      <c r="U117" s="362"/>
      <c r="V117" s="362"/>
      <c r="W117" s="362"/>
      <c r="X117" s="362"/>
      <c r="Y117" s="362"/>
      <c r="Z117" s="362"/>
      <c r="AA117" s="362"/>
      <c r="AB117" s="362"/>
      <c r="AC117" s="362"/>
      <c r="AD117" s="362"/>
      <c r="AE117" s="362"/>
      <c r="AF117" s="362"/>
      <c r="AG117" s="362"/>
      <c r="AH117" s="362"/>
      <c r="AI117" s="362"/>
      <c r="AJ117" s="362"/>
      <c r="AK117" s="362"/>
      <c r="AL117" s="362"/>
      <c r="AM117" s="362"/>
      <c r="AN117" s="362"/>
      <c r="AO117" s="362"/>
      <c r="AP117" s="362"/>
      <c r="AQ117" s="362"/>
      <c r="AR117" s="362"/>
      <c r="AS117" s="362"/>
      <c r="AT117" s="362"/>
    </row>
    <row r="118" spans="2:46" ht="14.4" x14ac:dyDescent="0.3">
      <c r="B118" s="362"/>
      <c r="C118" s="362"/>
      <c r="D118" s="362"/>
      <c r="E118" s="362"/>
      <c r="F118" s="362"/>
      <c r="G118" s="362"/>
      <c r="H118" s="362"/>
      <c r="I118" s="362"/>
      <c r="J118" s="362"/>
      <c r="K118" s="362"/>
      <c r="L118" s="362"/>
      <c r="M118" s="362"/>
      <c r="N118" s="362"/>
      <c r="O118" s="362"/>
      <c r="P118" s="362"/>
      <c r="Q118" s="362"/>
      <c r="R118" s="362"/>
      <c r="S118" s="362"/>
      <c r="T118" s="362"/>
      <c r="U118" s="362"/>
      <c r="V118" s="362"/>
      <c r="W118" s="362"/>
      <c r="X118" s="362"/>
      <c r="Y118" s="362"/>
      <c r="Z118" s="362"/>
      <c r="AA118" s="362"/>
      <c r="AB118" s="362"/>
      <c r="AC118" s="362"/>
      <c r="AD118" s="362"/>
      <c r="AE118" s="362"/>
      <c r="AF118" s="362"/>
      <c r="AG118" s="362"/>
      <c r="AH118" s="362"/>
      <c r="AI118" s="362"/>
      <c r="AJ118" s="362"/>
      <c r="AK118" s="362"/>
      <c r="AL118" s="362"/>
      <c r="AM118" s="362"/>
      <c r="AN118" s="362"/>
      <c r="AO118" s="362"/>
      <c r="AP118" s="362"/>
      <c r="AQ118" s="362"/>
      <c r="AR118" s="362"/>
      <c r="AS118" s="362"/>
      <c r="AT118" s="362"/>
    </row>
    <row r="119" spans="2:46" ht="14.4" x14ac:dyDescent="0.3">
      <c r="B119" s="362"/>
      <c r="C119" s="362"/>
      <c r="D119" s="362"/>
      <c r="E119" s="362"/>
      <c r="F119" s="362"/>
      <c r="G119" s="362"/>
      <c r="H119" s="362"/>
      <c r="I119" s="362"/>
      <c r="J119" s="362"/>
      <c r="K119" s="362"/>
      <c r="L119" s="362"/>
      <c r="M119" s="362"/>
      <c r="N119" s="362"/>
      <c r="O119" s="362"/>
      <c r="P119" s="362"/>
      <c r="Q119" s="362"/>
      <c r="R119" s="362"/>
      <c r="S119" s="362"/>
      <c r="T119" s="362"/>
      <c r="U119" s="362"/>
      <c r="V119" s="362"/>
      <c r="W119" s="362"/>
      <c r="X119" s="362"/>
      <c r="Y119" s="362"/>
      <c r="Z119" s="362"/>
      <c r="AA119" s="362"/>
      <c r="AB119" s="362"/>
      <c r="AC119" s="362"/>
      <c r="AD119" s="362"/>
      <c r="AE119" s="362"/>
      <c r="AF119" s="362"/>
      <c r="AG119" s="362"/>
      <c r="AH119" s="362"/>
      <c r="AI119" s="362"/>
      <c r="AJ119" s="362"/>
      <c r="AK119" s="362"/>
      <c r="AL119" s="362"/>
      <c r="AM119" s="362"/>
      <c r="AN119" s="362"/>
      <c r="AO119" s="362"/>
      <c r="AP119" s="362"/>
      <c r="AQ119" s="362"/>
      <c r="AR119" s="362"/>
      <c r="AS119" s="362"/>
      <c r="AT119" s="362"/>
    </row>
    <row r="120" spans="2:46" ht="14.4" x14ac:dyDescent="0.3">
      <c r="B120" s="362"/>
      <c r="C120" s="362"/>
      <c r="D120" s="362"/>
      <c r="E120" s="362"/>
      <c r="F120" s="362"/>
      <c r="G120" s="362"/>
      <c r="H120" s="362"/>
      <c r="I120" s="362"/>
      <c r="J120" s="362"/>
      <c r="K120" s="362"/>
      <c r="L120" s="362"/>
      <c r="M120" s="362"/>
      <c r="N120" s="362"/>
      <c r="O120" s="362"/>
      <c r="P120" s="362"/>
      <c r="Q120" s="362"/>
      <c r="R120" s="362"/>
      <c r="S120" s="362"/>
      <c r="T120" s="362"/>
      <c r="U120" s="362"/>
      <c r="V120" s="362"/>
      <c r="W120" s="362"/>
      <c r="X120" s="362"/>
      <c r="Y120" s="362"/>
      <c r="Z120" s="362"/>
      <c r="AA120" s="362"/>
      <c r="AB120" s="362"/>
      <c r="AC120" s="362"/>
      <c r="AD120" s="362"/>
      <c r="AE120" s="362"/>
      <c r="AF120" s="362"/>
      <c r="AG120" s="362"/>
      <c r="AH120" s="362"/>
      <c r="AI120" s="362"/>
      <c r="AJ120" s="362"/>
      <c r="AK120" s="362"/>
      <c r="AL120" s="362"/>
      <c r="AM120" s="362"/>
      <c r="AN120" s="362"/>
      <c r="AO120" s="362"/>
      <c r="AP120" s="362"/>
      <c r="AQ120" s="362"/>
      <c r="AR120" s="362"/>
      <c r="AS120" s="362"/>
      <c r="AT120" s="362"/>
    </row>
    <row r="121" spans="2:46" ht="14.4" x14ac:dyDescent="0.3">
      <c r="B121" s="362"/>
      <c r="C121" s="362"/>
      <c r="D121" s="362"/>
      <c r="E121" s="362"/>
      <c r="F121" s="362"/>
      <c r="G121" s="362"/>
      <c r="H121" s="362"/>
      <c r="I121" s="362"/>
      <c r="J121" s="362"/>
      <c r="K121" s="362"/>
      <c r="L121" s="362"/>
      <c r="M121" s="362"/>
      <c r="N121" s="362"/>
      <c r="O121" s="362"/>
      <c r="P121" s="362"/>
      <c r="Q121" s="362"/>
      <c r="R121" s="362"/>
      <c r="S121" s="362"/>
      <c r="T121" s="362"/>
      <c r="U121" s="362"/>
      <c r="V121" s="362"/>
      <c r="W121" s="362"/>
      <c r="X121" s="362"/>
      <c r="Y121" s="362"/>
      <c r="Z121" s="362"/>
      <c r="AA121" s="362"/>
      <c r="AB121" s="362"/>
      <c r="AC121" s="362"/>
      <c r="AD121" s="362"/>
      <c r="AE121" s="362"/>
      <c r="AF121" s="362"/>
      <c r="AG121" s="362"/>
      <c r="AH121" s="362"/>
      <c r="AI121" s="362"/>
      <c r="AJ121" s="362"/>
      <c r="AK121" s="362"/>
      <c r="AL121" s="362"/>
      <c r="AM121" s="362"/>
      <c r="AN121" s="362"/>
      <c r="AO121" s="362"/>
      <c r="AP121" s="362"/>
      <c r="AQ121" s="362"/>
      <c r="AR121" s="362"/>
      <c r="AS121" s="362"/>
      <c r="AT121" s="362"/>
    </row>
    <row r="122" spans="2:46" ht="14.4" x14ac:dyDescent="0.3">
      <c r="B122" s="362"/>
      <c r="C122" s="362"/>
      <c r="D122" s="362"/>
      <c r="E122" s="362"/>
      <c r="F122" s="362"/>
      <c r="G122" s="362"/>
      <c r="H122" s="362"/>
      <c r="I122" s="362"/>
      <c r="J122" s="362"/>
      <c r="K122" s="362"/>
      <c r="L122" s="362"/>
      <c r="M122" s="362"/>
      <c r="N122" s="362"/>
      <c r="O122" s="362"/>
      <c r="P122" s="362"/>
      <c r="Q122" s="362"/>
      <c r="R122" s="362"/>
      <c r="S122" s="362"/>
      <c r="T122" s="362"/>
      <c r="U122" s="362"/>
      <c r="V122" s="362"/>
      <c r="W122" s="362"/>
      <c r="X122" s="362"/>
      <c r="Y122" s="362"/>
      <c r="Z122" s="362"/>
      <c r="AA122" s="362"/>
      <c r="AB122" s="362"/>
      <c r="AC122" s="362"/>
      <c r="AD122" s="362"/>
      <c r="AE122" s="362"/>
      <c r="AF122" s="362"/>
      <c r="AG122" s="362"/>
      <c r="AH122" s="362"/>
      <c r="AI122" s="362"/>
      <c r="AJ122" s="362"/>
      <c r="AK122" s="362"/>
      <c r="AL122" s="362"/>
      <c r="AM122" s="362"/>
      <c r="AN122" s="362"/>
      <c r="AO122" s="362"/>
      <c r="AP122" s="362"/>
      <c r="AQ122" s="362"/>
      <c r="AR122" s="362"/>
      <c r="AS122" s="362"/>
      <c r="AT122" s="362"/>
    </row>
    <row r="123" spans="2:46" ht="14.4" x14ac:dyDescent="0.3">
      <c r="B123" s="362"/>
      <c r="C123" s="362"/>
      <c r="D123" s="362"/>
      <c r="E123" s="362"/>
      <c r="F123" s="362"/>
      <c r="G123" s="362"/>
      <c r="H123" s="362"/>
      <c r="I123" s="362"/>
      <c r="J123" s="362"/>
      <c r="K123" s="362"/>
      <c r="L123" s="362"/>
      <c r="M123" s="362"/>
      <c r="N123" s="362"/>
      <c r="O123" s="362"/>
      <c r="P123" s="362"/>
      <c r="Q123" s="362"/>
      <c r="R123" s="362"/>
      <c r="S123" s="362"/>
      <c r="T123" s="362"/>
      <c r="U123" s="362"/>
      <c r="V123" s="362"/>
      <c r="W123" s="362"/>
      <c r="X123" s="362"/>
      <c r="Y123" s="362"/>
      <c r="Z123" s="362"/>
      <c r="AA123" s="362"/>
      <c r="AB123" s="362"/>
      <c r="AC123" s="362"/>
      <c r="AD123" s="362"/>
      <c r="AE123" s="362"/>
      <c r="AF123" s="362"/>
      <c r="AG123" s="362"/>
      <c r="AH123" s="362"/>
      <c r="AI123" s="362"/>
      <c r="AJ123" s="362"/>
      <c r="AK123" s="362"/>
      <c r="AL123" s="362"/>
      <c r="AM123" s="362"/>
      <c r="AN123" s="362"/>
      <c r="AO123" s="362"/>
      <c r="AP123" s="362"/>
      <c r="AQ123" s="362"/>
      <c r="AR123" s="362"/>
      <c r="AS123" s="362"/>
      <c r="AT123" s="362"/>
    </row>
    <row r="124" spans="2:46" ht="14.4" x14ac:dyDescent="0.3">
      <c r="B124" s="362"/>
      <c r="C124" s="362"/>
      <c r="D124" s="362"/>
      <c r="E124" s="362"/>
      <c r="F124" s="362"/>
      <c r="G124" s="362"/>
      <c r="H124" s="362"/>
      <c r="I124" s="362"/>
      <c r="J124" s="362"/>
      <c r="K124" s="362"/>
      <c r="L124" s="362"/>
      <c r="M124" s="362"/>
      <c r="N124" s="362"/>
      <c r="O124" s="362"/>
      <c r="P124" s="362"/>
      <c r="Q124" s="362"/>
      <c r="R124" s="362"/>
      <c r="S124" s="362"/>
      <c r="T124" s="362"/>
      <c r="U124" s="362"/>
      <c r="V124" s="362"/>
      <c r="W124" s="362"/>
      <c r="X124" s="362"/>
      <c r="Y124" s="362"/>
      <c r="Z124" s="362"/>
      <c r="AA124" s="362"/>
      <c r="AB124" s="362"/>
      <c r="AC124" s="362"/>
      <c r="AD124" s="362"/>
      <c r="AE124" s="362"/>
      <c r="AF124" s="362"/>
      <c r="AG124" s="362"/>
      <c r="AH124" s="362"/>
      <c r="AI124" s="362"/>
      <c r="AJ124" s="362"/>
      <c r="AK124" s="362"/>
      <c r="AL124" s="362"/>
      <c r="AM124" s="362"/>
      <c r="AN124" s="362"/>
      <c r="AO124" s="362"/>
      <c r="AP124" s="362"/>
      <c r="AQ124" s="362"/>
      <c r="AR124" s="362"/>
      <c r="AS124" s="362"/>
      <c r="AT124" s="362"/>
    </row>
    <row r="125" spans="2:46" ht="14.4" x14ac:dyDescent="0.3">
      <c r="B125" s="362"/>
      <c r="C125" s="362"/>
      <c r="D125" s="362"/>
      <c r="E125" s="362"/>
      <c r="F125" s="362"/>
      <c r="G125" s="362"/>
      <c r="H125" s="362"/>
      <c r="I125" s="362"/>
      <c r="J125" s="362"/>
      <c r="K125" s="362"/>
      <c r="L125" s="362"/>
      <c r="M125" s="362"/>
      <c r="N125" s="362"/>
      <c r="O125" s="362"/>
      <c r="P125" s="362"/>
      <c r="Q125" s="362"/>
      <c r="R125" s="362"/>
      <c r="S125" s="362"/>
      <c r="T125" s="362"/>
      <c r="U125" s="362"/>
      <c r="V125" s="362"/>
      <c r="W125" s="362"/>
      <c r="X125" s="362"/>
      <c r="Y125" s="362"/>
      <c r="Z125" s="362"/>
      <c r="AA125" s="362"/>
      <c r="AB125" s="362"/>
      <c r="AC125" s="362"/>
      <c r="AD125" s="362"/>
      <c r="AE125" s="362"/>
      <c r="AF125" s="362"/>
      <c r="AG125" s="362"/>
      <c r="AH125" s="362"/>
      <c r="AI125" s="362"/>
      <c r="AJ125" s="362"/>
      <c r="AK125" s="362"/>
      <c r="AL125" s="362"/>
      <c r="AM125" s="362"/>
      <c r="AN125" s="362"/>
      <c r="AO125" s="362"/>
      <c r="AP125" s="362"/>
      <c r="AQ125" s="362"/>
      <c r="AR125" s="362"/>
      <c r="AS125" s="362"/>
      <c r="AT125" s="362"/>
    </row>
    <row r="126" spans="2:46" ht="14.4" x14ac:dyDescent="0.3">
      <c r="B126" s="362"/>
      <c r="C126" s="362"/>
      <c r="D126" s="362"/>
      <c r="E126" s="362"/>
      <c r="F126" s="362"/>
      <c r="G126" s="362"/>
      <c r="H126" s="362"/>
      <c r="I126" s="362"/>
      <c r="J126" s="362"/>
      <c r="K126" s="362"/>
      <c r="L126" s="362"/>
      <c r="M126" s="362"/>
      <c r="N126" s="362"/>
      <c r="O126" s="362"/>
      <c r="P126" s="362"/>
      <c r="Q126" s="362"/>
      <c r="R126" s="362"/>
      <c r="S126" s="362"/>
      <c r="T126" s="362"/>
      <c r="U126" s="362"/>
      <c r="V126" s="362"/>
      <c r="W126" s="362"/>
      <c r="X126" s="362"/>
      <c r="Y126" s="362"/>
      <c r="Z126" s="362"/>
      <c r="AA126" s="362"/>
      <c r="AB126" s="362"/>
      <c r="AC126" s="362"/>
      <c r="AD126" s="362"/>
      <c r="AE126" s="362"/>
      <c r="AF126" s="362"/>
      <c r="AG126" s="362"/>
      <c r="AH126" s="362"/>
      <c r="AI126" s="362"/>
      <c r="AJ126" s="362"/>
      <c r="AK126" s="362"/>
      <c r="AL126" s="362"/>
      <c r="AM126" s="362"/>
      <c r="AN126" s="362"/>
      <c r="AO126" s="362"/>
      <c r="AP126" s="362"/>
      <c r="AQ126" s="362"/>
      <c r="AR126" s="362"/>
      <c r="AS126" s="362"/>
      <c r="AT126" s="362"/>
    </row>
    <row r="127" spans="2:46" ht="14.4" x14ac:dyDescent="0.3">
      <c r="B127" s="362"/>
      <c r="C127" s="362"/>
      <c r="D127" s="362"/>
      <c r="E127" s="362"/>
      <c r="F127" s="362"/>
      <c r="G127" s="362"/>
      <c r="H127" s="362"/>
      <c r="I127" s="362"/>
      <c r="J127" s="362"/>
      <c r="K127" s="362"/>
      <c r="L127" s="362"/>
      <c r="M127" s="362"/>
      <c r="N127" s="362"/>
      <c r="O127" s="362"/>
      <c r="P127" s="362"/>
      <c r="Q127" s="362"/>
      <c r="R127" s="362"/>
      <c r="S127" s="362"/>
      <c r="T127" s="362"/>
      <c r="U127" s="362"/>
      <c r="V127" s="362"/>
      <c r="W127" s="362"/>
      <c r="X127" s="362"/>
      <c r="Y127" s="362"/>
      <c r="Z127" s="362"/>
      <c r="AA127" s="362"/>
      <c r="AB127" s="362"/>
      <c r="AC127" s="362"/>
      <c r="AD127" s="362"/>
      <c r="AE127" s="362"/>
      <c r="AF127" s="362"/>
      <c r="AG127" s="362"/>
      <c r="AH127" s="362"/>
      <c r="AI127" s="362"/>
      <c r="AJ127" s="362"/>
      <c r="AK127" s="362"/>
      <c r="AL127" s="362"/>
      <c r="AM127" s="362"/>
      <c r="AN127" s="362"/>
      <c r="AO127" s="362"/>
      <c r="AP127" s="362"/>
      <c r="AQ127" s="362"/>
      <c r="AR127" s="362"/>
      <c r="AS127" s="362"/>
      <c r="AT127" s="362"/>
    </row>
    <row r="128" spans="2:46" ht="14.4" x14ac:dyDescent="0.3">
      <c r="B128" s="362"/>
      <c r="C128" s="362"/>
      <c r="D128" s="362"/>
      <c r="E128" s="362"/>
      <c r="F128" s="362"/>
      <c r="G128" s="362"/>
      <c r="H128" s="362"/>
      <c r="I128" s="362"/>
      <c r="J128" s="362"/>
      <c r="K128" s="362"/>
      <c r="L128" s="362"/>
      <c r="M128" s="362"/>
      <c r="N128" s="362"/>
      <c r="O128" s="362"/>
      <c r="P128" s="362"/>
      <c r="Q128" s="362"/>
      <c r="R128" s="362"/>
      <c r="S128" s="362"/>
      <c r="T128" s="362"/>
      <c r="U128" s="362"/>
      <c r="V128" s="362"/>
      <c r="W128" s="362"/>
      <c r="X128" s="362"/>
      <c r="Y128" s="362"/>
      <c r="Z128" s="362"/>
      <c r="AA128" s="362"/>
      <c r="AB128" s="362"/>
      <c r="AC128" s="362"/>
      <c r="AD128" s="362"/>
      <c r="AE128" s="362"/>
      <c r="AF128" s="362"/>
      <c r="AG128" s="362"/>
      <c r="AH128" s="362"/>
      <c r="AI128" s="362"/>
      <c r="AJ128" s="362"/>
      <c r="AK128" s="362"/>
      <c r="AL128" s="362"/>
      <c r="AM128" s="362"/>
      <c r="AN128" s="362"/>
      <c r="AO128" s="362"/>
      <c r="AP128" s="362"/>
      <c r="AQ128" s="362"/>
      <c r="AR128" s="362"/>
      <c r="AS128" s="362"/>
      <c r="AT128" s="362"/>
    </row>
    <row r="129" spans="2:46" ht="14.4" x14ac:dyDescent="0.3">
      <c r="B129" s="362"/>
      <c r="C129" s="362"/>
      <c r="D129" s="362"/>
      <c r="E129" s="362"/>
      <c r="F129" s="362"/>
      <c r="G129" s="362"/>
      <c r="H129" s="362"/>
      <c r="I129" s="362"/>
      <c r="J129" s="362"/>
      <c r="K129" s="362"/>
      <c r="L129" s="362"/>
      <c r="M129" s="362"/>
      <c r="N129" s="362"/>
      <c r="O129" s="362"/>
      <c r="P129" s="362"/>
      <c r="Q129" s="362"/>
      <c r="R129" s="362"/>
      <c r="S129" s="362"/>
      <c r="T129" s="362"/>
      <c r="U129" s="362"/>
      <c r="V129" s="362"/>
      <c r="W129" s="362"/>
      <c r="X129" s="362"/>
      <c r="Y129" s="362"/>
      <c r="Z129" s="362"/>
      <c r="AA129" s="362"/>
      <c r="AB129" s="362"/>
      <c r="AC129" s="362"/>
      <c r="AD129" s="362"/>
      <c r="AE129" s="362"/>
      <c r="AF129" s="362"/>
      <c r="AG129" s="362"/>
      <c r="AH129" s="362"/>
      <c r="AI129" s="362"/>
      <c r="AJ129" s="362"/>
      <c r="AK129" s="362"/>
      <c r="AL129" s="362"/>
      <c r="AM129" s="362"/>
      <c r="AN129" s="362"/>
      <c r="AO129" s="362"/>
      <c r="AP129" s="362"/>
      <c r="AQ129" s="362"/>
      <c r="AR129" s="362"/>
      <c r="AS129" s="362"/>
      <c r="AT129" s="362"/>
    </row>
    <row r="130" spans="2:46" ht="14.4" x14ac:dyDescent="0.3">
      <c r="B130" s="362"/>
      <c r="C130" s="362"/>
      <c r="D130" s="362"/>
      <c r="E130" s="362"/>
      <c r="F130" s="362"/>
      <c r="G130" s="362"/>
      <c r="H130" s="362"/>
      <c r="I130" s="362"/>
      <c r="J130" s="362"/>
      <c r="K130" s="362"/>
      <c r="L130" s="362"/>
      <c r="M130" s="362"/>
      <c r="N130" s="362"/>
      <c r="O130" s="362"/>
      <c r="P130" s="362"/>
      <c r="Q130" s="362"/>
      <c r="R130" s="362"/>
      <c r="S130" s="362"/>
      <c r="T130" s="362"/>
      <c r="U130" s="362"/>
      <c r="V130" s="362"/>
      <c r="W130" s="362"/>
      <c r="X130" s="362"/>
      <c r="Y130" s="362"/>
      <c r="Z130" s="362"/>
      <c r="AA130" s="362"/>
      <c r="AB130" s="362"/>
      <c r="AC130" s="362"/>
      <c r="AD130" s="362"/>
      <c r="AE130" s="362"/>
      <c r="AF130" s="362"/>
      <c r="AG130" s="362"/>
      <c r="AH130" s="362"/>
      <c r="AI130" s="362"/>
      <c r="AJ130" s="362"/>
      <c r="AK130" s="362"/>
      <c r="AL130" s="362"/>
      <c r="AM130" s="362"/>
      <c r="AN130" s="362"/>
      <c r="AO130" s="362"/>
      <c r="AP130" s="362"/>
      <c r="AQ130" s="362"/>
      <c r="AR130" s="362"/>
      <c r="AS130" s="362"/>
      <c r="AT130" s="362"/>
    </row>
    <row r="131" spans="2:46" ht="14.4" x14ac:dyDescent="0.3">
      <c r="B131" s="362"/>
      <c r="C131" s="362"/>
      <c r="D131" s="362"/>
      <c r="E131" s="362"/>
      <c r="F131" s="362"/>
      <c r="G131" s="362"/>
      <c r="H131" s="362"/>
      <c r="I131" s="362"/>
      <c r="J131" s="362"/>
      <c r="K131" s="362"/>
      <c r="L131" s="362"/>
      <c r="M131" s="362"/>
      <c r="N131" s="362"/>
      <c r="O131" s="362"/>
      <c r="P131" s="362"/>
      <c r="Q131" s="362"/>
      <c r="R131" s="362"/>
      <c r="S131" s="362"/>
      <c r="T131" s="362"/>
      <c r="U131" s="362"/>
      <c r="V131" s="362"/>
      <c r="W131" s="362"/>
      <c r="X131" s="362"/>
      <c r="Y131" s="362"/>
      <c r="Z131" s="362"/>
      <c r="AA131" s="362"/>
      <c r="AB131" s="362"/>
      <c r="AC131" s="362"/>
      <c r="AD131" s="362"/>
      <c r="AE131" s="362"/>
      <c r="AF131" s="362"/>
      <c r="AG131" s="362"/>
      <c r="AH131" s="362"/>
      <c r="AI131" s="362"/>
      <c r="AJ131" s="362"/>
      <c r="AK131" s="362"/>
      <c r="AL131" s="362"/>
      <c r="AM131" s="362"/>
      <c r="AN131" s="362"/>
      <c r="AO131" s="362"/>
      <c r="AP131" s="362"/>
      <c r="AQ131" s="362"/>
      <c r="AR131" s="362"/>
      <c r="AS131" s="362"/>
      <c r="AT131" s="362"/>
    </row>
    <row r="132" spans="2:46" ht="14.4" x14ac:dyDescent="0.3">
      <c r="B132" s="362"/>
      <c r="C132" s="362"/>
      <c r="D132" s="362"/>
      <c r="E132" s="362"/>
      <c r="F132" s="362"/>
      <c r="G132" s="362"/>
      <c r="H132" s="362"/>
      <c r="I132" s="362"/>
      <c r="J132" s="362"/>
      <c r="K132" s="362"/>
      <c r="L132" s="362"/>
      <c r="M132" s="362"/>
      <c r="N132" s="362"/>
      <c r="O132" s="362"/>
      <c r="P132" s="362"/>
      <c r="Q132" s="362"/>
      <c r="R132" s="362"/>
      <c r="S132" s="362"/>
      <c r="T132" s="362"/>
      <c r="U132" s="362"/>
      <c r="V132" s="362"/>
      <c r="W132" s="362"/>
      <c r="X132" s="362"/>
      <c r="Y132" s="362"/>
      <c r="Z132" s="362"/>
      <c r="AA132" s="362"/>
      <c r="AB132" s="362"/>
      <c r="AC132" s="362"/>
      <c r="AD132" s="362"/>
      <c r="AE132" s="362"/>
      <c r="AF132" s="362"/>
      <c r="AG132" s="362"/>
      <c r="AH132" s="362"/>
      <c r="AI132" s="362"/>
      <c r="AJ132" s="362"/>
      <c r="AK132" s="362"/>
      <c r="AL132" s="362"/>
      <c r="AM132" s="362"/>
      <c r="AN132" s="362"/>
      <c r="AO132" s="362"/>
      <c r="AP132" s="362"/>
      <c r="AQ132" s="362"/>
      <c r="AR132" s="362"/>
      <c r="AS132" s="362"/>
      <c r="AT132" s="362"/>
    </row>
    <row r="133" spans="2:46" ht="14.4" x14ac:dyDescent="0.3">
      <c r="B133" s="362"/>
      <c r="C133" s="362"/>
      <c r="D133" s="362"/>
      <c r="E133" s="362"/>
      <c r="F133" s="362"/>
      <c r="G133" s="362"/>
      <c r="H133" s="362"/>
      <c r="I133" s="362"/>
      <c r="J133" s="362"/>
      <c r="K133" s="362"/>
      <c r="L133" s="362"/>
      <c r="M133" s="362"/>
      <c r="N133" s="362"/>
      <c r="O133" s="362"/>
      <c r="P133" s="362"/>
      <c r="Q133" s="362"/>
      <c r="R133" s="362"/>
      <c r="S133" s="362"/>
      <c r="T133" s="362"/>
      <c r="U133" s="362"/>
      <c r="V133" s="362"/>
      <c r="W133" s="362"/>
      <c r="X133" s="362"/>
      <c r="Y133" s="362"/>
      <c r="Z133" s="362"/>
      <c r="AA133" s="362"/>
      <c r="AB133" s="362"/>
      <c r="AC133" s="362"/>
      <c r="AD133" s="362"/>
      <c r="AE133" s="362"/>
      <c r="AF133" s="362"/>
      <c r="AG133" s="362"/>
      <c r="AH133" s="362"/>
      <c r="AI133" s="362"/>
      <c r="AJ133" s="362"/>
      <c r="AK133" s="362"/>
      <c r="AL133" s="362"/>
      <c r="AM133" s="362"/>
      <c r="AN133" s="362"/>
      <c r="AO133" s="362"/>
      <c r="AP133" s="362"/>
      <c r="AQ133" s="362"/>
      <c r="AR133" s="362"/>
      <c r="AS133" s="362"/>
      <c r="AT133" s="362"/>
    </row>
    <row r="134" spans="2:46" ht="14.4" x14ac:dyDescent="0.3">
      <c r="B134" s="362"/>
      <c r="C134" s="362"/>
      <c r="D134" s="362"/>
      <c r="E134" s="362"/>
      <c r="F134" s="362"/>
      <c r="G134" s="362"/>
      <c r="H134" s="362"/>
      <c r="I134" s="362"/>
      <c r="J134" s="362"/>
      <c r="K134" s="362"/>
      <c r="L134" s="362"/>
      <c r="M134" s="362"/>
      <c r="N134" s="362"/>
      <c r="O134" s="362"/>
      <c r="P134" s="362"/>
      <c r="Q134" s="362"/>
      <c r="R134" s="362"/>
      <c r="S134" s="362"/>
      <c r="T134" s="362"/>
      <c r="U134" s="362"/>
      <c r="V134" s="362"/>
      <c r="W134" s="362"/>
      <c r="X134" s="362"/>
      <c r="Y134" s="362"/>
      <c r="Z134" s="362"/>
      <c r="AA134" s="362"/>
      <c r="AB134" s="362"/>
      <c r="AC134" s="362"/>
      <c r="AD134" s="362"/>
      <c r="AE134" s="362"/>
      <c r="AF134" s="362"/>
      <c r="AG134" s="362"/>
      <c r="AH134" s="362"/>
      <c r="AI134" s="362"/>
      <c r="AJ134" s="362"/>
      <c r="AK134" s="362"/>
      <c r="AL134" s="362"/>
      <c r="AM134" s="362"/>
      <c r="AN134" s="362"/>
      <c r="AO134" s="362"/>
      <c r="AP134" s="362"/>
      <c r="AQ134" s="362"/>
      <c r="AR134" s="362"/>
      <c r="AS134" s="362"/>
      <c r="AT134" s="362"/>
    </row>
    <row r="135" spans="2:46" ht="14.4" x14ac:dyDescent="0.3">
      <c r="B135" s="362"/>
      <c r="C135" s="362"/>
      <c r="D135" s="362"/>
      <c r="E135" s="362"/>
      <c r="F135" s="362"/>
      <c r="G135" s="362"/>
      <c r="H135" s="362"/>
      <c r="I135" s="362"/>
      <c r="J135" s="362"/>
      <c r="K135" s="362"/>
      <c r="L135" s="362"/>
      <c r="M135" s="362"/>
      <c r="N135" s="362"/>
      <c r="O135" s="362"/>
      <c r="P135" s="362"/>
      <c r="Q135" s="362"/>
      <c r="R135" s="362"/>
      <c r="S135" s="362"/>
      <c r="T135" s="362"/>
      <c r="U135" s="362"/>
      <c r="V135" s="362"/>
      <c r="W135" s="362"/>
      <c r="X135" s="362"/>
      <c r="Y135" s="362"/>
      <c r="Z135" s="362"/>
      <c r="AA135" s="362"/>
      <c r="AB135" s="362"/>
      <c r="AC135" s="362"/>
      <c r="AD135" s="362"/>
      <c r="AE135" s="362"/>
      <c r="AF135" s="362"/>
      <c r="AG135" s="362"/>
      <c r="AH135" s="362"/>
      <c r="AI135" s="362"/>
      <c r="AJ135" s="362"/>
      <c r="AK135" s="362"/>
      <c r="AL135" s="362"/>
      <c r="AM135" s="362"/>
      <c r="AN135" s="362"/>
      <c r="AO135" s="362"/>
      <c r="AP135" s="362"/>
      <c r="AQ135" s="362"/>
      <c r="AR135" s="362"/>
      <c r="AS135" s="362"/>
      <c r="AT135" s="362"/>
    </row>
    <row r="136" spans="2:46" ht="14.4" x14ac:dyDescent="0.3">
      <c r="B136" s="362"/>
      <c r="C136" s="362"/>
      <c r="D136" s="362"/>
      <c r="E136" s="362"/>
      <c r="F136" s="362"/>
      <c r="G136" s="362"/>
      <c r="H136" s="362"/>
      <c r="I136" s="362"/>
      <c r="J136" s="362"/>
      <c r="K136" s="362"/>
      <c r="L136" s="362"/>
      <c r="M136" s="362"/>
      <c r="N136" s="362"/>
      <c r="O136" s="362"/>
      <c r="P136" s="362"/>
      <c r="Q136" s="362"/>
      <c r="R136" s="362"/>
      <c r="S136" s="362"/>
      <c r="T136" s="362"/>
      <c r="U136" s="362"/>
      <c r="V136" s="362"/>
      <c r="W136" s="362"/>
      <c r="X136" s="362"/>
      <c r="Y136" s="362"/>
      <c r="Z136" s="362"/>
      <c r="AA136" s="362"/>
      <c r="AB136" s="362"/>
      <c r="AC136" s="362"/>
      <c r="AD136" s="362"/>
      <c r="AE136" s="362"/>
      <c r="AF136" s="362"/>
      <c r="AG136" s="362"/>
      <c r="AH136" s="362"/>
      <c r="AI136" s="362"/>
      <c r="AJ136" s="362"/>
      <c r="AK136" s="362"/>
      <c r="AL136" s="362"/>
      <c r="AM136" s="362"/>
      <c r="AN136" s="362"/>
      <c r="AO136" s="362"/>
      <c r="AP136" s="362"/>
      <c r="AQ136" s="362"/>
      <c r="AR136" s="362"/>
      <c r="AS136" s="362"/>
      <c r="AT136" s="362"/>
    </row>
    <row r="137" spans="2:46" ht="14.4" x14ac:dyDescent="0.3">
      <c r="B137" s="362"/>
      <c r="C137" s="362"/>
      <c r="D137" s="362"/>
      <c r="E137" s="362"/>
      <c r="F137" s="362"/>
      <c r="G137" s="362"/>
      <c r="H137" s="362"/>
      <c r="I137" s="362"/>
      <c r="J137" s="362"/>
      <c r="K137" s="362"/>
      <c r="L137" s="362"/>
      <c r="M137" s="362"/>
      <c r="N137" s="362"/>
      <c r="O137" s="362"/>
      <c r="P137" s="362"/>
      <c r="Q137" s="362"/>
      <c r="R137" s="362"/>
      <c r="S137" s="362"/>
      <c r="T137" s="362"/>
      <c r="U137" s="362"/>
      <c r="V137" s="362"/>
      <c r="W137" s="362"/>
      <c r="X137" s="362"/>
      <c r="Y137" s="362"/>
      <c r="Z137" s="362"/>
      <c r="AA137" s="362"/>
      <c r="AB137" s="362"/>
      <c r="AC137" s="362"/>
      <c r="AD137" s="362"/>
      <c r="AE137" s="362"/>
      <c r="AF137" s="362"/>
      <c r="AG137" s="362"/>
      <c r="AH137" s="362"/>
      <c r="AI137" s="362"/>
      <c r="AJ137" s="362"/>
      <c r="AK137" s="362"/>
      <c r="AL137" s="362"/>
      <c r="AM137" s="362"/>
      <c r="AN137" s="362"/>
      <c r="AO137" s="362"/>
      <c r="AP137" s="362"/>
      <c r="AQ137" s="362"/>
      <c r="AR137" s="362"/>
      <c r="AS137" s="362"/>
      <c r="AT137" s="362"/>
    </row>
    <row r="138" spans="2:46" ht="14.4" x14ac:dyDescent="0.3">
      <c r="B138" s="362"/>
      <c r="C138" s="362"/>
      <c r="D138" s="362"/>
      <c r="E138" s="362"/>
      <c r="F138" s="362"/>
      <c r="G138" s="362"/>
      <c r="H138" s="362"/>
      <c r="I138" s="362"/>
      <c r="J138" s="362"/>
      <c r="K138" s="362"/>
      <c r="L138" s="362"/>
      <c r="M138" s="362"/>
      <c r="N138" s="362"/>
      <c r="O138" s="362"/>
      <c r="P138" s="362"/>
      <c r="Q138" s="362"/>
      <c r="R138" s="362"/>
      <c r="S138" s="362"/>
      <c r="T138" s="362"/>
      <c r="U138" s="362"/>
      <c r="V138" s="362"/>
      <c r="W138" s="362"/>
      <c r="X138" s="362"/>
      <c r="Y138" s="362"/>
      <c r="Z138" s="362"/>
      <c r="AA138" s="362"/>
      <c r="AB138" s="362"/>
      <c r="AC138" s="362"/>
      <c r="AD138" s="362"/>
      <c r="AE138" s="362"/>
      <c r="AF138" s="362"/>
      <c r="AG138" s="362"/>
      <c r="AH138" s="362"/>
      <c r="AI138" s="362"/>
      <c r="AJ138" s="362"/>
      <c r="AK138" s="362"/>
      <c r="AL138" s="362"/>
      <c r="AM138" s="362"/>
      <c r="AN138" s="362"/>
      <c r="AO138" s="362"/>
      <c r="AP138" s="362"/>
      <c r="AQ138" s="362"/>
      <c r="AR138" s="362"/>
      <c r="AS138" s="362"/>
      <c r="AT138" s="362"/>
    </row>
    <row r="139" spans="2:46" ht="14.4" x14ac:dyDescent="0.3">
      <c r="B139" s="362"/>
      <c r="C139" s="362"/>
      <c r="D139" s="362"/>
      <c r="E139" s="362"/>
      <c r="F139" s="362"/>
      <c r="G139" s="362"/>
      <c r="H139" s="362"/>
      <c r="I139" s="362"/>
      <c r="J139" s="362"/>
      <c r="K139" s="362"/>
      <c r="L139" s="362"/>
      <c r="M139" s="362"/>
      <c r="N139" s="362"/>
      <c r="O139" s="362"/>
      <c r="P139" s="362"/>
      <c r="Q139" s="362"/>
      <c r="R139" s="362"/>
      <c r="S139" s="362"/>
      <c r="T139" s="362"/>
      <c r="U139" s="362"/>
      <c r="V139" s="362"/>
      <c r="W139" s="362"/>
      <c r="X139" s="362"/>
      <c r="Y139" s="362"/>
      <c r="Z139" s="362"/>
      <c r="AA139" s="362"/>
      <c r="AB139" s="362"/>
      <c r="AC139" s="362"/>
      <c r="AD139" s="362"/>
      <c r="AE139" s="362"/>
      <c r="AF139" s="362"/>
      <c r="AG139" s="362"/>
      <c r="AH139" s="362"/>
      <c r="AI139" s="362"/>
      <c r="AJ139" s="362"/>
      <c r="AK139" s="362"/>
      <c r="AL139" s="362"/>
      <c r="AM139" s="362"/>
      <c r="AN139" s="362"/>
      <c r="AO139" s="362"/>
      <c r="AP139" s="362"/>
      <c r="AQ139" s="362"/>
      <c r="AR139" s="362"/>
      <c r="AS139" s="362"/>
      <c r="AT139" s="362"/>
    </row>
    <row r="140" spans="2:46" ht="14.4" x14ac:dyDescent="0.3">
      <c r="B140" s="362"/>
      <c r="C140" s="362"/>
      <c r="D140" s="362"/>
      <c r="E140" s="362"/>
      <c r="F140" s="362"/>
      <c r="G140" s="362"/>
      <c r="H140" s="362"/>
      <c r="I140" s="362"/>
      <c r="J140" s="362"/>
      <c r="K140" s="362"/>
      <c r="L140" s="362"/>
      <c r="M140" s="362"/>
      <c r="N140" s="362"/>
      <c r="O140" s="362"/>
      <c r="P140" s="362"/>
      <c r="Q140" s="362"/>
      <c r="R140" s="362"/>
      <c r="S140" s="362"/>
      <c r="T140" s="362"/>
      <c r="U140" s="362"/>
      <c r="V140" s="362"/>
      <c r="W140" s="362"/>
      <c r="X140" s="362"/>
      <c r="Y140" s="362"/>
      <c r="Z140" s="362"/>
      <c r="AA140" s="362"/>
      <c r="AB140" s="362"/>
      <c r="AC140" s="362"/>
      <c r="AD140" s="362"/>
      <c r="AE140" s="362"/>
      <c r="AF140" s="362"/>
      <c r="AG140" s="362"/>
      <c r="AH140" s="362"/>
      <c r="AI140" s="362"/>
      <c r="AJ140" s="362"/>
      <c r="AK140" s="362"/>
      <c r="AL140" s="362"/>
      <c r="AM140" s="362"/>
      <c r="AN140" s="362"/>
      <c r="AO140" s="362"/>
      <c r="AP140" s="362"/>
      <c r="AQ140" s="362"/>
      <c r="AR140" s="362"/>
      <c r="AS140" s="362"/>
      <c r="AT140" s="362"/>
    </row>
    <row r="141" spans="2:46" ht="14.4" x14ac:dyDescent="0.3">
      <c r="B141" s="362"/>
      <c r="C141" s="362"/>
      <c r="D141" s="362"/>
      <c r="E141" s="362"/>
      <c r="F141" s="362"/>
      <c r="G141" s="362"/>
      <c r="H141" s="362"/>
      <c r="I141" s="362"/>
      <c r="J141" s="362"/>
      <c r="K141" s="362"/>
      <c r="L141" s="362"/>
      <c r="M141" s="362"/>
      <c r="N141" s="362"/>
      <c r="O141" s="362"/>
      <c r="P141" s="362"/>
      <c r="Q141" s="362"/>
      <c r="R141" s="362"/>
      <c r="S141" s="362"/>
      <c r="T141" s="362"/>
      <c r="U141" s="362"/>
      <c r="V141" s="362"/>
      <c r="W141" s="362"/>
      <c r="X141" s="362"/>
      <c r="Y141" s="362"/>
      <c r="Z141" s="362"/>
      <c r="AA141" s="362"/>
      <c r="AB141" s="362"/>
      <c r="AC141" s="362"/>
      <c r="AD141" s="362"/>
      <c r="AE141" s="362"/>
      <c r="AF141" s="362"/>
      <c r="AG141" s="362"/>
      <c r="AH141" s="362"/>
      <c r="AI141" s="362"/>
      <c r="AJ141" s="362"/>
      <c r="AK141" s="362"/>
      <c r="AL141" s="362"/>
      <c r="AM141" s="362"/>
      <c r="AN141" s="362"/>
      <c r="AO141" s="362"/>
      <c r="AP141" s="362"/>
      <c r="AQ141" s="362"/>
      <c r="AR141" s="362"/>
      <c r="AS141" s="362"/>
      <c r="AT141" s="362"/>
    </row>
    <row r="142" spans="2:46" ht="14.4" x14ac:dyDescent="0.3">
      <c r="B142" s="362"/>
      <c r="C142" s="362"/>
      <c r="D142" s="362"/>
      <c r="E142" s="362"/>
      <c r="F142" s="362"/>
      <c r="G142" s="362"/>
      <c r="H142" s="362"/>
      <c r="I142" s="362"/>
      <c r="J142" s="362"/>
      <c r="K142" s="362"/>
      <c r="L142" s="362"/>
      <c r="M142" s="362"/>
      <c r="N142" s="362"/>
      <c r="O142" s="362"/>
      <c r="P142" s="362"/>
      <c r="Q142" s="362"/>
      <c r="R142" s="362"/>
      <c r="S142" s="362"/>
      <c r="T142" s="362"/>
      <c r="U142" s="362"/>
      <c r="V142" s="362"/>
      <c r="W142" s="362"/>
      <c r="X142" s="362"/>
      <c r="Y142" s="362"/>
      <c r="Z142" s="362"/>
      <c r="AA142" s="362"/>
      <c r="AB142" s="362"/>
      <c r="AC142" s="362"/>
      <c r="AD142" s="362"/>
      <c r="AE142" s="362"/>
      <c r="AF142" s="362"/>
      <c r="AG142" s="362"/>
      <c r="AH142" s="362"/>
      <c r="AI142" s="362"/>
      <c r="AJ142" s="362"/>
      <c r="AK142" s="362"/>
      <c r="AL142" s="362"/>
      <c r="AM142" s="362"/>
      <c r="AN142" s="362"/>
      <c r="AO142" s="362"/>
      <c r="AP142" s="362"/>
      <c r="AQ142" s="362"/>
      <c r="AR142" s="362"/>
      <c r="AS142" s="362"/>
      <c r="AT142" s="362"/>
    </row>
    <row r="143" spans="2:46" ht="14.4" x14ac:dyDescent="0.3">
      <c r="B143" s="362"/>
      <c r="C143" s="362"/>
      <c r="D143" s="362"/>
      <c r="E143" s="362"/>
      <c r="F143" s="362"/>
      <c r="G143" s="362"/>
      <c r="H143" s="362"/>
      <c r="I143" s="362"/>
      <c r="J143" s="362"/>
      <c r="K143" s="362"/>
      <c r="L143" s="362"/>
      <c r="M143" s="362"/>
      <c r="N143" s="362"/>
      <c r="O143" s="362"/>
      <c r="P143" s="362"/>
      <c r="Q143" s="362"/>
      <c r="R143" s="362"/>
      <c r="S143" s="362"/>
      <c r="T143" s="362"/>
      <c r="U143" s="362"/>
      <c r="V143" s="362"/>
      <c r="W143" s="362"/>
      <c r="X143" s="362"/>
      <c r="Y143" s="362"/>
      <c r="Z143" s="362"/>
      <c r="AA143" s="362"/>
      <c r="AB143" s="362"/>
      <c r="AC143" s="362"/>
      <c r="AD143" s="362"/>
      <c r="AE143" s="362"/>
      <c r="AF143" s="362"/>
      <c r="AG143" s="362"/>
      <c r="AH143" s="362"/>
      <c r="AI143" s="362"/>
      <c r="AJ143" s="362"/>
      <c r="AK143" s="362"/>
      <c r="AL143" s="362"/>
      <c r="AM143" s="362"/>
      <c r="AN143" s="362"/>
      <c r="AO143" s="362"/>
      <c r="AP143" s="362"/>
      <c r="AQ143" s="362"/>
      <c r="AR143" s="362"/>
      <c r="AS143" s="362"/>
      <c r="AT143" s="362"/>
    </row>
    <row r="144" spans="2:46" ht="14.4" x14ac:dyDescent="0.3">
      <c r="B144" s="362"/>
      <c r="C144" s="362"/>
      <c r="D144" s="362"/>
      <c r="E144" s="362"/>
      <c r="F144" s="362"/>
      <c r="G144" s="362"/>
      <c r="H144" s="362"/>
      <c r="I144" s="362"/>
      <c r="J144" s="362"/>
      <c r="K144" s="362"/>
      <c r="L144" s="362"/>
      <c r="M144" s="362"/>
      <c r="N144" s="362"/>
      <c r="O144" s="362"/>
      <c r="P144" s="362"/>
      <c r="Q144" s="362"/>
      <c r="R144" s="362"/>
      <c r="S144" s="362"/>
      <c r="T144" s="362"/>
      <c r="U144" s="362"/>
      <c r="V144" s="362"/>
      <c r="W144" s="362"/>
      <c r="X144" s="362"/>
      <c r="Y144" s="362"/>
      <c r="Z144" s="362"/>
      <c r="AA144" s="362"/>
      <c r="AB144" s="362"/>
      <c r="AC144" s="362"/>
      <c r="AD144" s="362"/>
      <c r="AE144" s="362"/>
      <c r="AF144" s="362"/>
      <c r="AG144" s="362"/>
      <c r="AH144" s="362"/>
      <c r="AI144" s="362"/>
      <c r="AJ144" s="362"/>
      <c r="AK144" s="362"/>
      <c r="AL144" s="362"/>
      <c r="AM144" s="362"/>
      <c r="AN144" s="362"/>
      <c r="AO144" s="362"/>
      <c r="AP144" s="362"/>
      <c r="AQ144" s="362"/>
      <c r="AR144" s="362"/>
      <c r="AS144" s="362"/>
      <c r="AT144" s="362"/>
    </row>
    <row r="145" spans="2:46" ht="14.4" x14ac:dyDescent="0.3">
      <c r="B145" s="362"/>
      <c r="C145" s="362"/>
      <c r="D145" s="362"/>
      <c r="E145" s="362"/>
      <c r="F145" s="362"/>
      <c r="G145" s="362"/>
      <c r="H145" s="362"/>
      <c r="I145" s="362"/>
      <c r="J145" s="362"/>
      <c r="K145" s="362"/>
      <c r="L145" s="362"/>
      <c r="M145" s="362"/>
      <c r="N145" s="362"/>
      <c r="O145" s="362"/>
      <c r="P145" s="362"/>
      <c r="Q145" s="362"/>
      <c r="R145" s="362"/>
      <c r="S145" s="362"/>
      <c r="T145" s="362"/>
      <c r="U145" s="362"/>
      <c r="V145" s="362"/>
      <c r="W145" s="362"/>
      <c r="X145" s="362"/>
      <c r="Y145" s="362"/>
      <c r="Z145" s="362"/>
      <c r="AA145" s="362"/>
      <c r="AB145" s="362"/>
      <c r="AC145" s="362"/>
      <c r="AD145" s="362"/>
      <c r="AE145" s="362"/>
      <c r="AF145" s="362"/>
      <c r="AG145" s="362"/>
      <c r="AH145" s="362"/>
      <c r="AI145" s="362"/>
      <c r="AJ145" s="362"/>
      <c r="AK145" s="362"/>
      <c r="AL145" s="362"/>
      <c r="AM145" s="362"/>
      <c r="AN145" s="362"/>
      <c r="AO145" s="362"/>
      <c r="AP145" s="362"/>
      <c r="AQ145" s="362"/>
      <c r="AR145" s="362"/>
      <c r="AS145" s="362"/>
      <c r="AT145" s="362"/>
    </row>
    <row r="146" spans="2:46" ht="14.4" x14ac:dyDescent="0.3">
      <c r="B146" s="362"/>
      <c r="C146" s="362"/>
      <c r="D146" s="362"/>
      <c r="E146" s="362"/>
      <c r="F146" s="362"/>
      <c r="G146" s="362"/>
      <c r="H146" s="362"/>
      <c r="I146" s="362"/>
      <c r="J146" s="362"/>
      <c r="K146" s="362"/>
      <c r="L146" s="362"/>
      <c r="M146" s="362"/>
      <c r="N146" s="362"/>
      <c r="O146" s="362"/>
      <c r="P146" s="362"/>
      <c r="Q146" s="362"/>
      <c r="R146" s="362"/>
      <c r="S146" s="362"/>
      <c r="T146" s="362"/>
      <c r="U146" s="362"/>
      <c r="V146" s="362"/>
      <c r="W146" s="362"/>
      <c r="X146" s="362"/>
      <c r="Y146" s="362"/>
      <c r="Z146" s="362"/>
      <c r="AA146" s="362"/>
      <c r="AB146" s="362"/>
      <c r="AC146" s="362"/>
      <c r="AD146" s="362"/>
      <c r="AE146" s="362"/>
      <c r="AF146" s="362"/>
      <c r="AG146" s="362"/>
      <c r="AH146" s="362"/>
      <c r="AI146" s="362"/>
      <c r="AJ146" s="362"/>
      <c r="AK146" s="362"/>
      <c r="AL146" s="362"/>
      <c r="AM146" s="362"/>
      <c r="AN146" s="362"/>
      <c r="AO146" s="362"/>
      <c r="AP146" s="362"/>
      <c r="AQ146" s="362"/>
      <c r="AR146" s="362"/>
      <c r="AS146" s="362"/>
      <c r="AT146" s="362"/>
    </row>
    <row r="147" spans="2:46" ht="14.4" x14ac:dyDescent="0.3">
      <c r="B147" s="362"/>
      <c r="C147" s="362"/>
      <c r="D147" s="362"/>
      <c r="E147" s="362"/>
      <c r="F147" s="362"/>
      <c r="G147" s="362"/>
      <c r="H147" s="362"/>
      <c r="I147" s="362"/>
      <c r="J147" s="362"/>
      <c r="K147" s="362"/>
      <c r="L147" s="362"/>
      <c r="M147" s="362"/>
      <c r="N147" s="362"/>
      <c r="O147" s="362"/>
      <c r="P147" s="362"/>
      <c r="Q147" s="362"/>
      <c r="R147" s="362"/>
      <c r="S147" s="362"/>
      <c r="T147" s="362"/>
      <c r="U147" s="362"/>
      <c r="V147" s="362"/>
      <c r="W147" s="362"/>
      <c r="X147" s="362"/>
      <c r="Y147" s="362"/>
      <c r="Z147" s="362"/>
      <c r="AA147" s="362"/>
      <c r="AB147" s="362"/>
      <c r="AC147" s="362"/>
      <c r="AD147" s="362"/>
      <c r="AE147" s="362"/>
      <c r="AF147" s="362"/>
      <c r="AG147" s="362"/>
      <c r="AH147" s="362"/>
      <c r="AI147" s="362"/>
      <c r="AJ147" s="362"/>
      <c r="AK147" s="362"/>
      <c r="AL147" s="362"/>
      <c r="AM147" s="362"/>
      <c r="AN147" s="362"/>
      <c r="AO147" s="362"/>
      <c r="AP147" s="362"/>
      <c r="AQ147" s="362"/>
      <c r="AR147" s="362"/>
      <c r="AS147" s="362"/>
      <c r="AT147" s="362"/>
    </row>
    <row r="148" spans="2:46" ht="14.4" x14ac:dyDescent="0.3">
      <c r="B148" s="362"/>
      <c r="C148" s="362"/>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2"/>
      <c r="AL148" s="362"/>
      <c r="AM148" s="362"/>
      <c r="AN148" s="362"/>
      <c r="AO148" s="362"/>
      <c r="AP148" s="362"/>
      <c r="AQ148" s="362"/>
      <c r="AR148" s="362"/>
      <c r="AS148" s="362"/>
      <c r="AT148" s="362"/>
    </row>
    <row r="149" spans="2:46" ht="14.4" x14ac:dyDescent="0.3">
      <c r="B149" s="362"/>
      <c r="C149" s="362"/>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c r="AI149" s="362"/>
      <c r="AJ149" s="362"/>
      <c r="AK149" s="362"/>
      <c r="AL149" s="362"/>
      <c r="AM149" s="362"/>
      <c r="AN149" s="362"/>
      <c r="AO149" s="362"/>
      <c r="AP149" s="362"/>
      <c r="AQ149" s="362"/>
      <c r="AR149" s="362"/>
      <c r="AS149" s="362"/>
      <c r="AT149" s="362"/>
    </row>
    <row r="150" spans="2:46" ht="14.4" x14ac:dyDescent="0.3">
      <c r="B150" s="362"/>
      <c r="C150" s="362"/>
      <c r="D150" s="362"/>
      <c r="E150" s="362"/>
      <c r="F150" s="362"/>
      <c r="G150" s="362"/>
      <c r="H150" s="362"/>
      <c r="I150" s="362"/>
      <c r="J150" s="362"/>
      <c r="K150" s="362"/>
      <c r="L150" s="362"/>
      <c r="M150" s="362"/>
      <c r="N150" s="362"/>
      <c r="O150" s="362"/>
      <c r="P150" s="362"/>
      <c r="Q150" s="362"/>
      <c r="R150" s="362"/>
      <c r="S150" s="362"/>
      <c r="T150" s="362"/>
      <c r="U150" s="362"/>
      <c r="V150" s="362"/>
      <c r="W150" s="362"/>
      <c r="X150" s="362"/>
      <c r="Y150" s="362"/>
      <c r="Z150" s="362"/>
      <c r="AA150" s="362"/>
      <c r="AB150" s="362"/>
      <c r="AC150" s="362"/>
      <c r="AD150" s="362"/>
      <c r="AE150" s="362"/>
      <c r="AF150" s="362"/>
      <c r="AG150" s="362"/>
      <c r="AH150" s="362"/>
      <c r="AI150" s="362"/>
      <c r="AJ150" s="362"/>
      <c r="AK150" s="362"/>
      <c r="AL150" s="362"/>
      <c r="AM150" s="362"/>
      <c r="AN150" s="362"/>
      <c r="AO150" s="362"/>
      <c r="AP150" s="362"/>
      <c r="AQ150" s="362"/>
      <c r="AR150" s="362"/>
      <c r="AS150" s="362"/>
      <c r="AT150" s="362"/>
    </row>
    <row r="151" spans="2:46" ht="14.4" x14ac:dyDescent="0.3">
      <c r="B151" s="362"/>
      <c r="C151" s="362"/>
      <c r="D151" s="362"/>
      <c r="E151" s="362"/>
      <c r="F151" s="362"/>
      <c r="G151" s="362"/>
      <c r="H151" s="362"/>
      <c r="I151" s="362"/>
      <c r="J151" s="362"/>
      <c r="K151" s="362"/>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2"/>
      <c r="AL151" s="362"/>
      <c r="AM151" s="362"/>
      <c r="AN151" s="362"/>
      <c r="AO151" s="362"/>
      <c r="AP151" s="362"/>
      <c r="AQ151" s="362"/>
      <c r="AR151" s="362"/>
      <c r="AS151" s="362"/>
      <c r="AT151" s="362"/>
    </row>
    <row r="152" spans="2:46" ht="14.4" x14ac:dyDescent="0.3">
      <c r="B152" s="362"/>
      <c r="C152" s="362"/>
      <c r="D152" s="362"/>
      <c r="E152" s="362"/>
      <c r="F152" s="362"/>
      <c r="G152" s="362"/>
      <c r="H152" s="362"/>
      <c r="I152" s="362"/>
      <c r="J152" s="362"/>
      <c r="K152" s="362"/>
      <c r="L152" s="362"/>
      <c r="M152" s="362"/>
      <c r="N152" s="362"/>
      <c r="O152" s="362"/>
      <c r="P152" s="362"/>
      <c r="Q152" s="362"/>
      <c r="R152" s="362"/>
      <c r="S152" s="362"/>
      <c r="T152" s="362"/>
      <c r="U152" s="362"/>
      <c r="V152" s="362"/>
      <c r="W152" s="362"/>
      <c r="X152" s="362"/>
      <c r="Y152" s="362"/>
      <c r="Z152" s="362"/>
      <c r="AA152" s="362"/>
      <c r="AB152" s="362"/>
      <c r="AC152" s="362"/>
      <c r="AD152" s="362"/>
      <c r="AE152" s="362"/>
      <c r="AF152" s="362"/>
      <c r="AG152" s="362"/>
      <c r="AH152" s="362"/>
      <c r="AI152" s="362"/>
      <c r="AJ152" s="362"/>
      <c r="AK152" s="362"/>
      <c r="AL152" s="362"/>
      <c r="AM152" s="362"/>
      <c r="AN152" s="362"/>
      <c r="AO152" s="362"/>
      <c r="AP152" s="362"/>
      <c r="AQ152" s="362"/>
      <c r="AR152" s="362"/>
      <c r="AS152" s="362"/>
      <c r="AT152" s="362"/>
    </row>
    <row r="153" spans="2:46" ht="14.4" x14ac:dyDescent="0.3">
      <c r="B153" s="362"/>
      <c r="C153" s="362"/>
      <c r="D153" s="362"/>
      <c r="E153" s="362"/>
      <c r="F153" s="362"/>
      <c r="G153" s="362"/>
      <c r="H153" s="362"/>
      <c r="I153" s="362"/>
      <c r="J153" s="362"/>
      <c r="K153" s="362"/>
      <c r="L153" s="362"/>
      <c r="M153" s="362"/>
      <c r="N153" s="362"/>
      <c r="O153" s="362"/>
      <c r="P153" s="362"/>
      <c r="Q153" s="362"/>
      <c r="R153" s="362"/>
      <c r="S153" s="362"/>
      <c r="T153" s="362"/>
      <c r="U153" s="362"/>
      <c r="V153" s="362"/>
      <c r="W153" s="362"/>
      <c r="X153" s="362"/>
      <c r="Y153" s="362"/>
      <c r="Z153" s="362"/>
      <c r="AA153" s="362"/>
      <c r="AB153" s="362"/>
      <c r="AC153" s="362"/>
      <c r="AD153" s="362"/>
      <c r="AE153" s="362"/>
      <c r="AF153" s="362"/>
      <c r="AG153" s="362"/>
      <c r="AH153" s="362"/>
      <c r="AI153" s="362"/>
      <c r="AJ153" s="362"/>
      <c r="AK153" s="362"/>
      <c r="AL153" s="362"/>
      <c r="AM153" s="362"/>
      <c r="AN153" s="362"/>
      <c r="AO153" s="362"/>
      <c r="AP153" s="362"/>
      <c r="AQ153" s="362"/>
      <c r="AR153" s="362"/>
      <c r="AS153" s="362"/>
      <c r="AT153" s="362"/>
    </row>
    <row r="154" spans="2:46" ht="14.4" x14ac:dyDescent="0.3">
      <c r="B154" s="362"/>
      <c r="C154" s="362"/>
      <c r="D154" s="362"/>
      <c r="E154" s="362"/>
      <c r="F154" s="362"/>
      <c r="G154" s="362"/>
      <c r="H154" s="362"/>
      <c r="I154" s="362"/>
      <c r="J154" s="362"/>
      <c r="K154" s="362"/>
      <c r="L154" s="362"/>
      <c r="M154" s="362"/>
      <c r="N154" s="362"/>
      <c r="O154" s="362"/>
      <c r="P154" s="362"/>
      <c r="Q154" s="362"/>
      <c r="R154" s="362"/>
      <c r="S154" s="362"/>
      <c r="T154" s="362"/>
      <c r="U154" s="362"/>
      <c r="V154" s="362"/>
      <c r="W154" s="362"/>
      <c r="X154" s="362"/>
      <c r="Y154" s="362"/>
      <c r="Z154" s="362"/>
      <c r="AA154" s="362"/>
      <c r="AB154" s="362"/>
      <c r="AC154" s="362"/>
      <c r="AD154" s="362"/>
      <c r="AE154" s="362"/>
      <c r="AF154" s="362"/>
      <c r="AG154" s="362"/>
      <c r="AH154" s="362"/>
      <c r="AI154" s="362"/>
      <c r="AJ154" s="362"/>
      <c r="AK154" s="362"/>
      <c r="AL154" s="362"/>
      <c r="AM154" s="362"/>
      <c r="AN154" s="362"/>
      <c r="AO154" s="362"/>
      <c r="AP154" s="362"/>
      <c r="AQ154" s="362"/>
      <c r="AR154" s="362"/>
      <c r="AS154" s="362"/>
      <c r="AT154" s="362"/>
    </row>
    <row r="155" spans="2:46" ht="14.4" x14ac:dyDescent="0.3">
      <c r="B155" s="362"/>
      <c r="C155" s="362"/>
      <c r="D155" s="362"/>
      <c r="E155" s="362"/>
      <c r="F155" s="362"/>
      <c r="G155" s="362"/>
      <c r="H155" s="362"/>
      <c r="I155" s="362"/>
      <c r="J155" s="362"/>
      <c r="K155" s="362"/>
      <c r="L155" s="362"/>
      <c r="M155" s="362"/>
      <c r="N155" s="362"/>
      <c r="O155" s="362"/>
      <c r="P155" s="362"/>
      <c r="Q155" s="362"/>
      <c r="R155" s="362"/>
      <c r="S155" s="362"/>
      <c r="T155" s="362"/>
      <c r="U155" s="362"/>
      <c r="V155" s="362"/>
      <c r="W155" s="362"/>
      <c r="X155" s="362"/>
      <c r="Y155" s="362"/>
      <c r="Z155" s="362"/>
      <c r="AA155" s="362"/>
      <c r="AB155" s="362"/>
      <c r="AC155" s="362"/>
      <c r="AD155" s="362"/>
      <c r="AE155" s="362"/>
      <c r="AF155" s="362"/>
      <c r="AG155" s="362"/>
      <c r="AH155" s="362"/>
      <c r="AI155" s="362"/>
      <c r="AJ155" s="362"/>
      <c r="AK155" s="362"/>
      <c r="AL155" s="362"/>
      <c r="AM155" s="362"/>
      <c r="AN155" s="362"/>
      <c r="AO155" s="362"/>
      <c r="AP155" s="362"/>
      <c r="AQ155" s="362"/>
      <c r="AR155" s="362"/>
      <c r="AS155" s="362"/>
      <c r="AT155" s="362"/>
    </row>
    <row r="156" spans="2:46" ht="14.4" x14ac:dyDescent="0.3">
      <c r="B156" s="362"/>
      <c r="C156" s="362"/>
      <c r="D156" s="362"/>
      <c r="E156" s="362"/>
      <c r="F156" s="362"/>
      <c r="G156" s="362"/>
      <c r="H156" s="362"/>
      <c r="I156" s="362"/>
      <c r="J156" s="362"/>
      <c r="K156" s="362"/>
      <c r="L156" s="362"/>
      <c r="M156" s="362"/>
      <c r="N156" s="362"/>
      <c r="O156" s="362"/>
      <c r="P156" s="362"/>
      <c r="Q156" s="362"/>
      <c r="R156" s="362"/>
      <c r="S156" s="362"/>
      <c r="T156" s="362"/>
      <c r="U156" s="362"/>
      <c r="V156" s="362"/>
      <c r="W156" s="362"/>
      <c r="X156" s="362"/>
      <c r="Y156" s="362"/>
      <c r="Z156" s="362"/>
      <c r="AA156" s="362"/>
      <c r="AB156" s="362"/>
      <c r="AC156" s="362"/>
      <c r="AD156" s="362"/>
      <c r="AE156" s="362"/>
      <c r="AF156" s="362"/>
      <c r="AG156" s="362"/>
      <c r="AH156" s="362"/>
      <c r="AI156" s="362"/>
      <c r="AJ156" s="362"/>
      <c r="AK156" s="362"/>
      <c r="AL156" s="362"/>
      <c r="AM156" s="362"/>
      <c r="AN156" s="362"/>
      <c r="AO156" s="362"/>
      <c r="AP156" s="362"/>
      <c r="AQ156" s="362"/>
      <c r="AR156" s="362"/>
      <c r="AS156" s="362"/>
      <c r="AT156" s="362"/>
    </row>
    <row r="157" spans="2:46" ht="14.4" x14ac:dyDescent="0.3">
      <c r="B157" s="362"/>
      <c r="C157" s="362"/>
      <c r="D157" s="362"/>
      <c r="E157" s="362"/>
      <c r="F157" s="362"/>
      <c r="G157" s="362"/>
      <c r="H157" s="362"/>
      <c r="I157" s="362"/>
      <c r="J157" s="362"/>
      <c r="K157" s="362"/>
      <c r="L157" s="362"/>
      <c r="M157" s="362"/>
      <c r="N157" s="362"/>
      <c r="O157" s="362"/>
      <c r="P157" s="362"/>
      <c r="Q157" s="362"/>
      <c r="R157" s="362"/>
      <c r="S157" s="362"/>
      <c r="T157" s="362"/>
      <c r="U157" s="362"/>
      <c r="V157" s="362"/>
      <c r="W157" s="362"/>
      <c r="X157" s="362"/>
      <c r="Y157" s="362"/>
      <c r="Z157" s="362"/>
      <c r="AA157" s="362"/>
      <c r="AB157" s="362"/>
      <c r="AC157" s="362"/>
      <c r="AD157" s="362"/>
      <c r="AE157" s="362"/>
      <c r="AF157" s="362"/>
      <c r="AG157" s="362"/>
      <c r="AH157" s="362"/>
      <c r="AI157" s="362"/>
      <c r="AJ157" s="362"/>
      <c r="AK157" s="362"/>
      <c r="AL157" s="362"/>
      <c r="AM157" s="362"/>
      <c r="AN157" s="362"/>
      <c r="AO157" s="362"/>
      <c r="AP157" s="362"/>
      <c r="AQ157" s="362"/>
      <c r="AR157" s="362"/>
      <c r="AS157" s="362"/>
      <c r="AT157" s="362"/>
    </row>
    <row r="158" spans="2:46" ht="14.4" x14ac:dyDescent="0.3">
      <c r="B158" s="362"/>
      <c r="C158" s="362"/>
      <c r="D158" s="362"/>
      <c r="E158" s="362"/>
      <c r="F158" s="362"/>
      <c r="G158" s="362"/>
      <c r="H158" s="362"/>
      <c r="I158" s="362"/>
      <c r="J158" s="362"/>
      <c r="K158" s="362"/>
      <c r="L158" s="362"/>
      <c r="M158" s="362"/>
      <c r="N158" s="362"/>
      <c r="O158" s="362"/>
      <c r="P158" s="362"/>
      <c r="Q158" s="362"/>
      <c r="R158" s="362"/>
      <c r="S158" s="362"/>
      <c r="T158" s="362"/>
      <c r="U158" s="362"/>
      <c r="V158" s="362"/>
      <c r="W158" s="362"/>
      <c r="X158" s="362"/>
      <c r="Y158" s="362"/>
      <c r="Z158" s="362"/>
      <c r="AA158" s="362"/>
      <c r="AB158" s="362"/>
      <c r="AC158" s="362"/>
      <c r="AD158" s="362"/>
      <c r="AE158" s="362"/>
      <c r="AF158" s="362"/>
      <c r="AG158" s="362"/>
      <c r="AH158" s="362"/>
      <c r="AI158" s="362"/>
      <c r="AJ158" s="362"/>
      <c r="AK158" s="362"/>
      <c r="AL158" s="362"/>
      <c r="AM158" s="362"/>
      <c r="AN158" s="362"/>
      <c r="AO158" s="362"/>
      <c r="AP158" s="362"/>
      <c r="AQ158" s="362"/>
      <c r="AR158" s="362"/>
      <c r="AS158" s="362"/>
      <c r="AT158" s="362"/>
    </row>
    <row r="159" spans="2:46" ht="14.4" x14ac:dyDescent="0.3">
      <c r="B159" s="362"/>
      <c r="C159" s="362"/>
      <c r="D159" s="362"/>
      <c r="E159" s="362"/>
      <c r="F159" s="362"/>
      <c r="G159" s="362"/>
      <c r="H159" s="362"/>
      <c r="I159" s="362"/>
      <c r="J159" s="362"/>
      <c r="K159" s="362"/>
      <c r="L159" s="362"/>
      <c r="M159" s="362"/>
      <c r="N159" s="362"/>
      <c r="O159" s="362"/>
      <c r="P159" s="362"/>
      <c r="Q159" s="362"/>
      <c r="R159" s="362"/>
      <c r="S159" s="362"/>
      <c r="T159" s="362"/>
      <c r="U159" s="362"/>
      <c r="V159" s="362"/>
      <c r="W159" s="362"/>
      <c r="X159" s="362"/>
      <c r="Y159" s="362"/>
      <c r="Z159" s="362"/>
      <c r="AA159" s="362"/>
      <c r="AB159" s="362"/>
      <c r="AC159" s="362"/>
      <c r="AD159" s="362"/>
      <c r="AE159" s="362"/>
      <c r="AF159" s="362"/>
      <c r="AG159" s="362"/>
      <c r="AH159" s="362"/>
      <c r="AI159" s="362"/>
      <c r="AJ159" s="362"/>
      <c r="AK159" s="362"/>
      <c r="AL159" s="362"/>
      <c r="AM159" s="362"/>
      <c r="AN159" s="362"/>
      <c r="AO159" s="362"/>
      <c r="AP159" s="362"/>
      <c r="AQ159" s="362"/>
      <c r="AR159" s="362"/>
      <c r="AS159" s="362"/>
      <c r="AT159" s="362"/>
    </row>
    <row r="160" spans="2:46" ht="14.4" x14ac:dyDescent="0.3">
      <c r="B160" s="362"/>
      <c r="C160" s="362"/>
      <c r="D160" s="362"/>
      <c r="E160" s="362"/>
      <c r="F160" s="362"/>
      <c r="G160" s="362"/>
      <c r="H160" s="362"/>
      <c r="I160" s="362"/>
      <c r="J160" s="362"/>
      <c r="K160" s="362"/>
      <c r="L160" s="362"/>
      <c r="M160" s="362"/>
      <c r="N160" s="362"/>
      <c r="O160" s="362"/>
      <c r="P160" s="362"/>
      <c r="Q160" s="362"/>
      <c r="R160" s="362"/>
      <c r="S160" s="362"/>
      <c r="T160" s="362"/>
      <c r="U160" s="362"/>
      <c r="V160" s="362"/>
      <c r="W160" s="362"/>
      <c r="X160" s="362"/>
      <c r="Y160" s="362"/>
      <c r="Z160" s="362"/>
      <c r="AA160" s="362"/>
      <c r="AB160" s="362"/>
      <c r="AC160" s="362"/>
      <c r="AD160" s="362"/>
      <c r="AE160" s="362"/>
      <c r="AF160" s="362"/>
      <c r="AG160" s="362"/>
      <c r="AH160" s="362"/>
      <c r="AI160" s="362"/>
      <c r="AJ160" s="362"/>
      <c r="AK160" s="362"/>
      <c r="AL160" s="362"/>
      <c r="AM160" s="362"/>
      <c r="AN160" s="362"/>
      <c r="AO160" s="362"/>
      <c r="AP160" s="362"/>
      <c r="AQ160" s="362"/>
      <c r="AR160" s="362"/>
      <c r="AS160" s="362"/>
      <c r="AT160" s="362"/>
    </row>
    <row r="161" spans="2:46" ht="14.4" x14ac:dyDescent="0.3">
      <c r="B161" s="362"/>
      <c r="C161" s="362"/>
      <c r="D161" s="362"/>
      <c r="E161" s="362"/>
      <c r="F161" s="362"/>
      <c r="G161" s="362"/>
      <c r="H161" s="362"/>
      <c r="I161" s="362"/>
      <c r="J161" s="362"/>
      <c r="K161" s="362"/>
      <c r="L161" s="362"/>
      <c r="M161" s="362"/>
      <c r="N161" s="362"/>
      <c r="O161" s="362"/>
      <c r="P161" s="362"/>
      <c r="Q161" s="362"/>
      <c r="R161" s="362"/>
      <c r="S161" s="362"/>
      <c r="T161" s="362"/>
      <c r="U161" s="362"/>
      <c r="V161" s="362"/>
      <c r="W161" s="362"/>
      <c r="X161" s="362"/>
      <c r="Y161" s="362"/>
      <c r="Z161" s="362"/>
      <c r="AA161" s="362"/>
      <c r="AB161" s="362"/>
      <c r="AC161" s="362"/>
      <c r="AD161" s="362"/>
      <c r="AE161" s="362"/>
      <c r="AF161" s="362"/>
      <c r="AG161" s="362"/>
      <c r="AH161" s="362"/>
      <c r="AI161" s="362"/>
      <c r="AJ161" s="362"/>
      <c r="AK161" s="362"/>
      <c r="AL161" s="362"/>
      <c r="AM161" s="362"/>
      <c r="AN161" s="362"/>
      <c r="AO161" s="362"/>
      <c r="AP161" s="362"/>
      <c r="AQ161" s="362"/>
      <c r="AR161" s="362"/>
      <c r="AS161" s="362"/>
      <c r="AT161" s="362"/>
    </row>
    <row r="162" spans="2:46" ht="14.4" x14ac:dyDescent="0.3">
      <c r="B162" s="362"/>
      <c r="C162" s="362"/>
      <c r="D162" s="362"/>
      <c r="E162" s="362"/>
      <c r="F162" s="362"/>
      <c r="G162" s="362"/>
      <c r="H162" s="362"/>
      <c r="I162" s="362"/>
      <c r="J162" s="362"/>
      <c r="K162" s="362"/>
      <c r="L162" s="362"/>
      <c r="M162" s="362"/>
      <c r="N162" s="362"/>
      <c r="O162" s="362"/>
      <c r="P162" s="362"/>
      <c r="Q162" s="362"/>
      <c r="R162" s="362"/>
      <c r="S162" s="362"/>
      <c r="T162" s="362"/>
      <c r="U162" s="362"/>
      <c r="V162" s="362"/>
      <c r="W162" s="362"/>
      <c r="X162" s="362"/>
      <c r="Y162" s="362"/>
      <c r="Z162" s="362"/>
      <c r="AA162" s="362"/>
      <c r="AB162" s="362"/>
      <c r="AC162" s="362"/>
      <c r="AD162" s="362"/>
      <c r="AE162" s="362"/>
      <c r="AF162" s="362"/>
      <c r="AG162" s="362"/>
      <c r="AH162" s="362"/>
      <c r="AI162" s="362"/>
      <c r="AJ162" s="362"/>
      <c r="AK162" s="362"/>
      <c r="AL162" s="362"/>
      <c r="AM162" s="362"/>
      <c r="AN162" s="362"/>
      <c r="AO162" s="362"/>
      <c r="AP162" s="362"/>
      <c r="AQ162" s="362"/>
      <c r="AR162" s="362"/>
      <c r="AS162" s="362"/>
      <c r="AT162" s="362"/>
    </row>
    <row r="163" spans="2:46" ht="14.4" x14ac:dyDescent="0.3">
      <c r="B163" s="362"/>
      <c r="C163" s="362"/>
      <c r="D163" s="362"/>
      <c r="E163" s="362"/>
      <c r="F163" s="362"/>
      <c r="G163" s="362"/>
      <c r="H163" s="362"/>
      <c r="I163" s="362"/>
      <c r="J163" s="362"/>
      <c r="K163" s="362"/>
      <c r="L163" s="362"/>
      <c r="M163" s="362"/>
      <c r="N163" s="362"/>
      <c r="O163" s="362"/>
      <c r="P163" s="362"/>
      <c r="Q163" s="362"/>
      <c r="R163" s="362"/>
      <c r="S163" s="362"/>
      <c r="T163" s="362"/>
      <c r="U163" s="362"/>
      <c r="V163" s="362"/>
      <c r="W163" s="362"/>
      <c r="X163" s="362"/>
      <c r="Y163" s="362"/>
      <c r="Z163" s="362"/>
      <c r="AA163" s="362"/>
      <c r="AB163" s="362"/>
      <c r="AC163" s="362"/>
      <c r="AD163" s="362"/>
      <c r="AE163" s="362"/>
      <c r="AF163" s="362"/>
      <c r="AG163" s="362"/>
      <c r="AH163" s="362"/>
      <c r="AI163" s="362"/>
      <c r="AJ163" s="362"/>
      <c r="AK163" s="362"/>
      <c r="AL163" s="362"/>
      <c r="AM163" s="362"/>
      <c r="AN163" s="362"/>
      <c r="AO163" s="362"/>
      <c r="AP163" s="362"/>
      <c r="AQ163" s="362"/>
      <c r="AR163" s="362"/>
      <c r="AS163" s="362"/>
      <c r="AT163" s="362"/>
    </row>
    <row r="164" spans="2:46" ht="14.4" x14ac:dyDescent="0.3">
      <c r="B164" s="362"/>
      <c r="C164" s="362"/>
      <c r="D164" s="362"/>
      <c r="E164" s="362"/>
      <c r="F164" s="362"/>
      <c r="G164" s="362"/>
      <c r="H164" s="362"/>
      <c r="I164" s="362"/>
      <c r="J164" s="362"/>
      <c r="K164" s="362"/>
      <c r="L164" s="362"/>
      <c r="M164" s="362"/>
      <c r="N164" s="362"/>
      <c r="O164" s="362"/>
      <c r="P164" s="362"/>
      <c r="Q164" s="362"/>
      <c r="R164" s="362"/>
      <c r="S164" s="362"/>
      <c r="T164" s="362"/>
      <c r="U164" s="362"/>
      <c r="V164" s="362"/>
      <c r="W164" s="362"/>
      <c r="X164" s="362"/>
      <c r="Y164" s="362"/>
      <c r="Z164" s="362"/>
      <c r="AA164" s="362"/>
      <c r="AB164" s="362"/>
      <c r="AC164" s="362"/>
      <c r="AD164" s="362"/>
      <c r="AE164" s="362"/>
      <c r="AF164" s="362"/>
      <c r="AG164" s="362"/>
      <c r="AH164" s="362"/>
      <c r="AI164" s="362"/>
      <c r="AJ164" s="362"/>
      <c r="AK164" s="362"/>
      <c r="AL164" s="362"/>
      <c r="AM164" s="362"/>
      <c r="AN164" s="362"/>
      <c r="AO164" s="362"/>
      <c r="AP164" s="362"/>
      <c r="AQ164" s="362"/>
      <c r="AR164" s="362"/>
      <c r="AS164" s="362"/>
      <c r="AT164" s="362"/>
    </row>
    <row r="165" spans="2:46" ht="14.4" x14ac:dyDescent="0.3">
      <c r="B165" s="362"/>
      <c r="C165" s="362"/>
      <c r="D165" s="362"/>
      <c r="E165" s="362"/>
      <c r="F165" s="362"/>
      <c r="G165" s="362"/>
      <c r="H165" s="362"/>
      <c r="I165" s="362"/>
      <c r="J165" s="362"/>
      <c r="K165" s="362"/>
      <c r="L165" s="362"/>
      <c r="M165" s="362"/>
      <c r="N165" s="362"/>
      <c r="O165" s="362"/>
      <c r="P165" s="362"/>
      <c r="Q165" s="362"/>
      <c r="R165" s="362"/>
      <c r="S165" s="362"/>
      <c r="T165" s="362"/>
      <c r="U165" s="362"/>
      <c r="V165" s="362"/>
      <c r="W165" s="362"/>
      <c r="X165" s="362"/>
      <c r="Y165" s="362"/>
      <c r="Z165" s="362"/>
      <c r="AA165" s="362"/>
      <c r="AB165" s="362"/>
      <c r="AC165" s="362"/>
      <c r="AD165" s="362"/>
      <c r="AE165" s="362"/>
      <c r="AF165" s="362"/>
      <c r="AG165" s="362"/>
      <c r="AH165" s="362"/>
      <c r="AI165" s="362"/>
      <c r="AJ165" s="362"/>
      <c r="AK165" s="362"/>
      <c r="AL165" s="362"/>
      <c r="AM165" s="362"/>
      <c r="AN165" s="362"/>
      <c r="AO165" s="362"/>
      <c r="AP165" s="362"/>
      <c r="AQ165" s="362"/>
      <c r="AR165" s="362"/>
      <c r="AS165" s="362"/>
      <c r="AT165" s="362"/>
    </row>
    <row r="166" spans="2:46" ht="14.4" x14ac:dyDescent="0.3">
      <c r="B166" s="362"/>
      <c r="C166" s="362"/>
      <c r="D166" s="362"/>
      <c r="E166" s="362"/>
      <c r="F166" s="362"/>
      <c r="G166" s="362"/>
      <c r="H166" s="362"/>
      <c r="I166" s="362"/>
      <c r="J166" s="362"/>
      <c r="K166" s="362"/>
      <c r="L166" s="362"/>
      <c r="M166" s="362"/>
      <c r="N166" s="362"/>
      <c r="O166" s="362"/>
      <c r="P166" s="362"/>
      <c r="Q166" s="362"/>
      <c r="R166" s="362"/>
      <c r="S166" s="362"/>
      <c r="T166" s="362"/>
      <c r="U166" s="362"/>
      <c r="V166" s="362"/>
      <c r="W166" s="362"/>
      <c r="X166" s="362"/>
      <c r="Y166" s="362"/>
      <c r="Z166" s="362"/>
      <c r="AA166" s="362"/>
      <c r="AB166" s="362"/>
      <c r="AC166" s="362"/>
      <c r="AD166" s="362"/>
      <c r="AE166" s="362"/>
      <c r="AF166" s="362"/>
      <c r="AG166" s="362"/>
      <c r="AH166" s="362"/>
      <c r="AI166" s="362"/>
      <c r="AJ166" s="362"/>
      <c r="AK166" s="362"/>
      <c r="AL166" s="362"/>
      <c r="AM166" s="362"/>
      <c r="AN166" s="362"/>
      <c r="AO166" s="362"/>
      <c r="AP166" s="362"/>
      <c r="AQ166" s="362"/>
      <c r="AR166" s="362"/>
      <c r="AS166" s="362"/>
      <c r="AT166" s="362"/>
    </row>
    <row r="167" spans="2:46" ht="14.4" x14ac:dyDescent="0.3">
      <c r="B167" s="362"/>
      <c r="C167" s="362"/>
      <c r="D167" s="362"/>
      <c r="E167" s="362"/>
      <c r="F167" s="362"/>
      <c r="G167" s="362"/>
      <c r="H167" s="362"/>
      <c r="I167" s="362"/>
      <c r="J167" s="362"/>
      <c r="K167" s="362"/>
      <c r="L167" s="362"/>
      <c r="M167" s="362"/>
      <c r="N167" s="362"/>
      <c r="O167" s="362"/>
      <c r="P167" s="362"/>
      <c r="Q167" s="362"/>
      <c r="R167" s="362"/>
      <c r="S167" s="362"/>
      <c r="T167" s="362"/>
      <c r="U167" s="362"/>
      <c r="V167" s="362"/>
      <c r="W167" s="362"/>
      <c r="X167" s="362"/>
      <c r="Y167" s="362"/>
      <c r="Z167" s="362"/>
      <c r="AA167" s="362"/>
      <c r="AB167" s="362"/>
      <c r="AC167" s="362"/>
      <c r="AD167" s="362"/>
      <c r="AE167" s="362"/>
      <c r="AF167" s="362"/>
      <c r="AG167" s="362"/>
      <c r="AH167" s="362"/>
      <c r="AI167" s="362"/>
      <c r="AJ167" s="362"/>
      <c r="AK167" s="362"/>
      <c r="AL167" s="362"/>
      <c r="AM167" s="362"/>
      <c r="AN167" s="362"/>
      <c r="AO167" s="362"/>
      <c r="AP167" s="362"/>
      <c r="AQ167" s="362"/>
      <c r="AR167" s="362"/>
      <c r="AS167" s="362"/>
      <c r="AT167" s="362"/>
    </row>
    <row r="168" spans="2:46" ht="14.4" x14ac:dyDescent="0.3">
      <c r="B168" s="362"/>
      <c r="C168" s="362"/>
      <c r="D168" s="362"/>
      <c r="E168" s="362"/>
      <c r="F168" s="362"/>
      <c r="G168" s="362"/>
      <c r="H168" s="362"/>
      <c r="I168" s="362"/>
      <c r="J168" s="362"/>
      <c r="K168" s="362"/>
      <c r="L168" s="362"/>
      <c r="M168" s="362"/>
      <c r="N168" s="362"/>
      <c r="O168" s="362"/>
      <c r="P168" s="362"/>
      <c r="Q168" s="362"/>
      <c r="R168" s="362"/>
      <c r="S168" s="362"/>
      <c r="T168" s="362"/>
      <c r="U168" s="362"/>
      <c r="V168" s="362"/>
      <c r="W168" s="362"/>
      <c r="X168" s="362"/>
      <c r="Y168" s="362"/>
      <c r="Z168" s="362"/>
      <c r="AA168" s="362"/>
      <c r="AB168" s="362"/>
      <c r="AC168" s="362"/>
      <c r="AD168" s="362"/>
      <c r="AE168" s="362"/>
      <c r="AF168" s="362"/>
      <c r="AG168" s="362"/>
      <c r="AH168" s="362"/>
      <c r="AI168" s="362"/>
      <c r="AJ168" s="362"/>
      <c r="AK168" s="362"/>
      <c r="AL168" s="362"/>
      <c r="AM168" s="362"/>
      <c r="AN168" s="362"/>
      <c r="AO168" s="362"/>
      <c r="AP168" s="362"/>
      <c r="AQ168" s="362"/>
      <c r="AR168" s="362"/>
      <c r="AS168" s="362"/>
      <c r="AT168" s="362"/>
    </row>
    <row r="169" spans="2:46" ht="14.4" x14ac:dyDescent="0.3">
      <c r="B169" s="362"/>
      <c r="C169" s="362"/>
      <c r="D169" s="362"/>
      <c r="E169" s="362"/>
      <c r="F169" s="362"/>
      <c r="G169" s="362"/>
      <c r="H169" s="362"/>
      <c r="I169" s="362"/>
      <c r="J169" s="362"/>
      <c r="K169" s="362"/>
      <c r="L169" s="362"/>
      <c r="M169" s="362"/>
      <c r="N169" s="362"/>
      <c r="O169" s="362"/>
      <c r="P169" s="362"/>
      <c r="Q169" s="362"/>
      <c r="R169" s="362"/>
      <c r="S169" s="362"/>
      <c r="T169" s="362"/>
      <c r="U169" s="362"/>
      <c r="V169" s="362"/>
      <c r="W169" s="362"/>
      <c r="X169" s="362"/>
      <c r="Y169" s="362"/>
      <c r="Z169" s="362"/>
      <c r="AA169" s="362"/>
      <c r="AB169" s="362"/>
      <c r="AC169" s="362"/>
      <c r="AD169" s="362"/>
      <c r="AE169" s="362"/>
      <c r="AF169" s="362"/>
      <c r="AG169" s="362"/>
      <c r="AH169" s="362"/>
      <c r="AI169" s="362"/>
      <c r="AJ169" s="362"/>
      <c r="AK169" s="362"/>
      <c r="AL169" s="362"/>
      <c r="AM169" s="362"/>
      <c r="AN169" s="362"/>
      <c r="AO169" s="362"/>
      <c r="AP169" s="362"/>
      <c r="AQ169" s="362"/>
      <c r="AR169" s="362"/>
      <c r="AS169" s="362"/>
      <c r="AT169" s="362"/>
    </row>
    <row r="170" spans="2:46" ht="14.4" x14ac:dyDescent="0.3">
      <c r="B170" s="362"/>
      <c r="C170" s="362"/>
      <c r="D170" s="362"/>
      <c r="E170" s="362"/>
      <c r="F170" s="362"/>
      <c r="G170" s="362"/>
      <c r="H170" s="362"/>
      <c r="I170" s="362"/>
      <c r="J170" s="362"/>
      <c r="K170" s="362"/>
      <c r="L170" s="362"/>
      <c r="M170" s="362"/>
      <c r="N170" s="362"/>
      <c r="O170" s="362"/>
      <c r="P170" s="362"/>
      <c r="Q170" s="362"/>
      <c r="R170" s="362"/>
      <c r="S170" s="362"/>
      <c r="T170" s="362"/>
      <c r="U170" s="362"/>
      <c r="V170" s="362"/>
      <c r="W170" s="362"/>
      <c r="X170" s="362"/>
      <c r="Y170" s="362"/>
      <c r="Z170" s="362"/>
      <c r="AA170" s="362"/>
      <c r="AB170" s="362"/>
      <c r="AC170" s="362"/>
      <c r="AD170" s="362"/>
      <c r="AE170" s="362"/>
      <c r="AF170" s="362"/>
      <c r="AG170" s="362"/>
      <c r="AH170" s="362"/>
      <c r="AI170" s="362"/>
      <c r="AJ170" s="362"/>
      <c r="AK170" s="362"/>
      <c r="AL170" s="362"/>
      <c r="AM170" s="362"/>
      <c r="AN170" s="362"/>
      <c r="AO170" s="362"/>
      <c r="AP170" s="362"/>
      <c r="AQ170" s="362"/>
      <c r="AR170" s="362"/>
      <c r="AS170" s="362"/>
      <c r="AT170" s="362"/>
    </row>
    <row r="171" spans="2:46" ht="14.4" x14ac:dyDescent="0.3">
      <c r="B171" s="362"/>
      <c r="C171" s="362"/>
      <c r="D171" s="362"/>
      <c r="E171" s="362"/>
      <c r="F171" s="362"/>
      <c r="G171" s="362"/>
      <c r="H171" s="362"/>
      <c r="I171" s="362"/>
      <c r="J171" s="362"/>
      <c r="K171" s="362"/>
      <c r="L171" s="362"/>
      <c r="M171" s="362"/>
      <c r="N171" s="362"/>
      <c r="O171" s="362"/>
      <c r="P171" s="362"/>
      <c r="Q171" s="362"/>
      <c r="R171" s="362"/>
      <c r="S171" s="362"/>
      <c r="T171" s="362"/>
      <c r="U171" s="362"/>
      <c r="V171" s="362"/>
      <c r="W171" s="362"/>
      <c r="X171" s="362"/>
      <c r="Y171" s="362"/>
      <c r="Z171" s="362"/>
      <c r="AA171" s="362"/>
      <c r="AB171" s="362"/>
      <c r="AC171" s="362"/>
      <c r="AD171" s="362"/>
      <c r="AE171" s="362"/>
      <c r="AF171" s="362"/>
      <c r="AG171" s="362"/>
      <c r="AH171" s="362"/>
      <c r="AI171" s="362"/>
      <c r="AJ171" s="362"/>
      <c r="AK171" s="362"/>
      <c r="AL171" s="362"/>
      <c r="AM171" s="362"/>
      <c r="AN171" s="362"/>
      <c r="AO171" s="362"/>
      <c r="AP171" s="362"/>
      <c r="AQ171" s="362"/>
      <c r="AR171" s="362"/>
      <c r="AS171" s="362"/>
      <c r="AT171" s="362"/>
    </row>
    <row r="172" spans="2:46" ht="14.4" x14ac:dyDescent="0.3">
      <c r="B172" s="362"/>
      <c r="C172" s="362"/>
      <c r="D172" s="362"/>
      <c r="E172" s="362"/>
      <c r="F172" s="362"/>
      <c r="G172" s="362"/>
      <c r="H172" s="362"/>
      <c r="I172" s="362"/>
      <c r="J172" s="362"/>
      <c r="K172" s="362"/>
      <c r="L172" s="362"/>
      <c r="M172" s="362"/>
      <c r="N172" s="362"/>
      <c r="O172" s="362"/>
      <c r="P172" s="362"/>
      <c r="Q172" s="362"/>
      <c r="R172" s="362"/>
      <c r="S172" s="362"/>
      <c r="T172" s="362"/>
      <c r="U172" s="362"/>
      <c r="V172" s="362"/>
      <c r="W172" s="362"/>
      <c r="X172" s="362"/>
      <c r="Y172" s="362"/>
      <c r="Z172" s="362"/>
      <c r="AA172" s="362"/>
      <c r="AB172" s="362"/>
      <c r="AC172" s="362"/>
      <c r="AD172" s="362"/>
      <c r="AE172" s="362"/>
      <c r="AF172" s="362"/>
      <c r="AG172" s="362"/>
      <c r="AH172" s="362"/>
      <c r="AI172" s="362"/>
      <c r="AJ172" s="362"/>
      <c r="AK172" s="362"/>
      <c r="AL172" s="362"/>
      <c r="AM172" s="362"/>
      <c r="AN172" s="362"/>
      <c r="AO172" s="362"/>
      <c r="AP172" s="362"/>
      <c r="AQ172" s="362"/>
      <c r="AR172" s="362"/>
      <c r="AS172" s="362"/>
      <c r="AT172" s="362"/>
    </row>
    <row r="173" spans="2:46" ht="14.4" x14ac:dyDescent="0.3">
      <c r="B173" s="362"/>
      <c r="C173" s="362"/>
      <c r="D173" s="362"/>
      <c r="E173" s="362"/>
      <c r="F173" s="362"/>
      <c r="G173" s="362"/>
      <c r="H173" s="362"/>
      <c r="I173" s="362"/>
      <c r="J173" s="362"/>
      <c r="K173" s="362"/>
      <c r="L173" s="362"/>
      <c r="M173" s="362"/>
      <c r="N173" s="362"/>
      <c r="O173" s="362"/>
      <c r="P173" s="362"/>
      <c r="Q173" s="362"/>
      <c r="R173" s="362"/>
      <c r="S173" s="362"/>
      <c r="T173" s="362"/>
      <c r="U173" s="362"/>
      <c r="V173" s="362"/>
      <c r="W173" s="362"/>
      <c r="X173" s="362"/>
      <c r="Y173" s="362"/>
      <c r="Z173" s="362"/>
      <c r="AA173" s="362"/>
      <c r="AB173" s="362"/>
      <c r="AC173" s="362"/>
      <c r="AD173" s="362"/>
      <c r="AE173" s="362"/>
      <c r="AF173" s="362"/>
      <c r="AG173" s="362"/>
      <c r="AH173" s="362"/>
      <c r="AI173" s="362"/>
      <c r="AJ173" s="362"/>
      <c r="AK173" s="362"/>
      <c r="AL173" s="362"/>
      <c r="AM173" s="362"/>
      <c r="AN173" s="362"/>
      <c r="AO173" s="362"/>
      <c r="AP173" s="362"/>
      <c r="AQ173" s="362"/>
      <c r="AR173" s="362"/>
      <c r="AS173" s="362"/>
      <c r="AT173" s="362"/>
    </row>
    <row r="174" spans="2:46" ht="14.4" x14ac:dyDescent="0.3">
      <c r="B174" s="362"/>
      <c r="C174" s="362"/>
      <c r="D174" s="362"/>
      <c r="E174" s="362"/>
      <c r="F174" s="362"/>
      <c r="G174" s="362"/>
      <c r="H174" s="362"/>
      <c r="I174" s="362"/>
      <c r="J174" s="362"/>
      <c r="K174" s="362"/>
      <c r="L174" s="362"/>
      <c r="M174" s="362"/>
      <c r="N174" s="362"/>
      <c r="O174" s="362"/>
      <c r="P174" s="362"/>
      <c r="Q174" s="362"/>
      <c r="R174" s="362"/>
      <c r="S174" s="362"/>
      <c r="T174" s="362"/>
      <c r="U174" s="362"/>
      <c r="V174" s="362"/>
      <c r="W174" s="362"/>
      <c r="X174" s="362"/>
      <c r="Y174" s="362"/>
      <c r="Z174" s="362"/>
      <c r="AA174" s="362"/>
      <c r="AB174" s="362"/>
      <c r="AC174" s="362"/>
      <c r="AD174" s="362"/>
      <c r="AE174" s="362"/>
      <c r="AF174" s="362"/>
      <c r="AG174" s="362"/>
      <c r="AH174" s="362"/>
      <c r="AI174" s="362"/>
      <c r="AJ174" s="362"/>
      <c r="AK174" s="362"/>
      <c r="AL174" s="362"/>
      <c r="AM174" s="362"/>
      <c r="AN174" s="362"/>
      <c r="AO174" s="362"/>
      <c r="AP174" s="362"/>
      <c r="AQ174" s="362"/>
      <c r="AR174" s="362"/>
      <c r="AS174" s="362"/>
      <c r="AT174" s="362"/>
    </row>
    <row r="175" spans="2:46" ht="14.4" x14ac:dyDescent="0.3">
      <c r="B175" s="362"/>
      <c r="C175" s="362"/>
      <c r="D175" s="362"/>
      <c r="E175" s="362"/>
      <c r="F175" s="362"/>
      <c r="G175" s="362"/>
      <c r="H175" s="362"/>
      <c r="I175" s="362"/>
      <c r="J175" s="362"/>
      <c r="K175" s="362"/>
      <c r="L175" s="362"/>
      <c r="M175" s="362"/>
      <c r="N175" s="362"/>
      <c r="O175" s="362"/>
      <c r="P175" s="362"/>
      <c r="Q175" s="362"/>
      <c r="R175" s="362"/>
      <c r="S175" s="362"/>
      <c r="T175" s="362"/>
      <c r="U175" s="362"/>
      <c r="V175" s="362"/>
      <c r="W175" s="362"/>
      <c r="X175" s="362"/>
      <c r="Y175" s="362"/>
      <c r="Z175" s="362"/>
      <c r="AA175" s="362"/>
      <c r="AB175" s="362"/>
      <c r="AC175" s="362"/>
      <c r="AD175" s="362"/>
      <c r="AE175" s="362"/>
      <c r="AF175" s="362"/>
      <c r="AG175" s="362"/>
      <c r="AH175" s="362"/>
      <c r="AI175" s="362"/>
      <c r="AJ175" s="362"/>
      <c r="AK175" s="362"/>
      <c r="AL175" s="362"/>
      <c r="AM175" s="362"/>
      <c r="AN175" s="362"/>
      <c r="AO175" s="362"/>
      <c r="AP175" s="362"/>
      <c r="AQ175" s="362"/>
      <c r="AR175" s="362"/>
      <c r="AS175" s="362"/>
      <c r="AT175" s="362"/>
    </row>
    <row r="176" spans="2:46" ht="14.4" x14ac:dyDescent="0.3">
      <c r="B176" s="362"/>
      <c r="C176" s="362"/>
      <c r="D176" s="362"/>
      <c r="E176" s="362"/>
      <c r="F176" s="362"/>
      <c r="G176" s="362"/>
      <c r="H176" s="362"/>
      <c r="I176" s="362"/>
      <c r="J176" s="362"/>
      <c r="K176" s="362"/>
      <c r="L176" s="362"/>
      <c r="M176" s="362"/>
      <c r="N176" s="362"/>
      <c r="O176" s="362"/>
      <c r="P176" s="362"/>
      <c r="Q176" s="362"/>
      <c r="R176" s="362"/>
      <c r="S176" s="362"/>
      <c r="T176" s="362"/>
      <c r="U176" s="362"/>
      <c r="V176" s="362"/>
      <c r="W176" s="362"/>
      <c r="X176" s="362"/>
      <c r="Y176" s="362"/>
      <c r="Z176" s="362"/>
      <c r="AA176" s="362"/>
      <c r="AB176" s="362"/>
      <c r="AC176" s="362"/>
      <c r="AD176" s="362"/>
      <c r="AE176" s="362"/>
      <c r="AF176" s="362"/>
      <c r="AG176" s="362"/>
      <c r="AH176" s="362"/>
      <c r="AI176" s="362"/>
      <c r="AJ176" s="362"/>
      <c r="AK176" s="362"/>
      <c r="AL176" s="362"/>
      <c r="AM176" s="362"/>
      <c r="AN176" s="362"/>
      <c r="AO176" s="362"/>
      <c r="AP176" s="362"/>
      <c r="AQ176" s="362"/>
      <c r="AR176" s="362"/>
      <c r="AS176" s="362"/>
      <c r="AT176" s="362"/>
    </row>
    <row r="177" spans="2:46" ht="14.4" x14ac:dyDescent="0.3">
      <c r="B177" s="362"/>
      <c r="C177" s="362"/>
      <c r="D177" s="362"/>
      <c r="E177" s="362"/>
      <c r="F177" s="362"/>
      <c r="G177" s="362"/>
      <c r="H177" s="362"/>
      <c r="I177" s="362"/>
      <c r="J177" s="362"/>
      <c r="K177" s="362"/>
      <c r="L177" s="362"/>
      <c r="M177" s="362"/>
      <c r="N177" s="362"/>
      <c r="O177" s="362"/>
      <c r="P177" s="362"/>
      <c r="Q177" s="362"/>
      <c r="R177" s="362"/>
      <c r="S177" s="362"/>
      <c r="T177" s="362"/>
      <c r="U177" s="362"/>
      <c r="V177" s="362"/>
      <c r="W177" s="362"/>
      <c r="X177" s="362"/>
      <c r="Y177" s="362"/>
      <c r="Z177" s="362"/>
      <c r="AA177" s="362"/>
      <c r="AB177" s="362"/>
      <c r="AC177" s="362"/>
      <c r="AD177" s="362"/>
      <c r="AE177" s="362"/>
      <c r="AF177" s="362"/>
      <c r="AG177" s="362"/>
      <c r="AH177" s="362"/>
      <c r="AI177" s="362"/>
      <c r="AJ177" s="362"/>
      <c r="AK177" s="362"/>
      <c r="AL177" s="362"/>
      <c r="AM177" s="362"/>
      <c r="AN177" s="362"/>
      <c r="AO177" s="362"/>
      <c r="AP177" s="362"/>
      <c r="AQ177" s="362"/>
      <c r="AR177" s="362"/>
      <c r="AS177" s="362"/>
      <c r="AT177" s="362"/>
    </row>
    <row r="178" spans="2:46" ht="14.4" x14ac:dyDescent="0.3">
      <c r="B178" s="362"/>
      <c r="C178" s="362"/>
      <c r="D178" s="362"/>
      <c r="E178" s="362"/>
      <c r="F178" s="362"/>
      <c r="G178" s="362"/>
      <c r="H178" s="362"/>
      <c r="I178" s="362"/>
      <c r="J178" s="362"/>
      <c r="K178" s="362"/>
      <c r="L178" s="362"/>
      <c r="M178" s="362"/>
      <c r="N178" s="362"/>
      <c r="O178" s="362"/>
      <c r="P178" s="362"/>
      <c r="Q178" s="362"/>
      <c r="R178" s="362"/>
      <c r="S178" s="362"/>
      <c r="T178" s="362"/>
      <c r="U178" s="362"/>
      <c r="V178" s="362"/>
      <c r="W178" s="362"/>
      <c r="X178" s="362"/>
      <c r="Y178" s="362"/>
      <c r="Z178" s="362"/>
      <c r="AA178" s="362"/>
      <c r="AB178" s="362"/>
      <c r="AC178" s="362"/>
      <c r="AD178" s="362"/>
      <c r="AE178" s="362"/>
      <c r="AF178" s="362"/>
      <c r="AG178" s="362"/>
      <c r="AH178" s="362"/>
      <c r="AI178" s="362"/>
      <c r="AJ178" s="362"/>
      <c r="AK178" s="362"/>
      <c r="AL178" s="362"/>
      <c r="AM178" s="362"/>
      <c r="AN178" s="362"/>
      <c r="AO178" s="362"/>
      <c r="AP178" s="362"/>
      <c r="AQ178" s="362"/>
      <c r="AR178" s="362"/>
      <c r="AS178" s="362"/>
      <c r="AT178" s="362"/>
    </row>
    <row r="179" spans="2:46" ht="14.4" x14ac:dyDescent="0.3">
      <c r="B179" s="362"/>
      <c r="C179" s="362"/>
      <c r="D179" s="362"/>
      <c r="E179" s="362"/>
      <c r="F179" s="362"/>
      <c r="G179" s="362"/>
      <c r="H179" s="362"/>
      <c r="I179" s="362"/>
      <c r="J179" s="362"/>
      <c r="K179" s="362"/>
      <c r="L179" s="362"/>
      <c r="M179" s="362"/>
      <c r="N179" s="362"/>
      <c r="O179" s="362"/>
      <c r="P179" s="362"/>
      <c r="Q179" s="362"/>
      <c r="R179" s="362"/>
      <c r="S179" s="362"/>
      <c r="T179" s="362"/>
      <c r="U179" s="362"/>
      <c r="V179" s="362"/>
      <c r="W179" s="362"/>
      <c r="X179" s="362"/>
      <c r="Y179" s="362"/>
      <c r="Z179" s="362"/>
      <c r="AA179" s="362"/>
      <c r="AB179" s="362"/>
      <c r="AC179" s="362"/>
      <c r="AD179" s="362"/>
      <c r="AE179" s="362"/>
      <c r="AF179" s="362"/>
      <c r="AG179" s="362"/>
      <c r="AH179" s="362"/>
      <c r="AI179" s="362"/>
      <c r="AJ179" s="362"/>
      <c r="AK179" s="362"/>
      <c r="AL179" s="362"/>
      <c r="AM179" s="362"/>
      <c r="AN179" s="362"/>
      <c r="AO179" s="362"/>
      <c r="AP179" s="362"/>
      <c r="AQ179" s="362"/>
      <c r="AR179" s="362"/>
      <c r="AS179" s="362"/>
      <c r="AT179" s="362"/>
    </row>
    <row r="180" spans="2:46" ht="14.4" x14ac:dyDescent="0.3">
      <c r="B180" s="362"/>
      <c r="C180" s="362"/>
      <c r="D180" s="362"/>
      <c r="E180" s="362"/>
      <c r="F180" s="362"/>
      <c r="G180" s="362"/>
      <c r="H180" s="362"/>
      <c r="I180" s="362"/>
      <c r="J180" s="362"/>
      <c r="K180" s="362"/>
      <c r="L180" s="362"/>
      <c r="M180" s="362"/>
      <c r="N180" s="362"/>
      <c r="O180" s="362"/>
      <c r="P180" s="362"/>
      <c r="Q180" s="362"/>
      <c r="R180" s="362"/>
      <c r="S180" s="362"/>
      <c r="T180" s="362"/>
      <c r="U180" s="362"/>
      <c r="V180" s="362"/>
      <c r="W180" s="362"/>
      <c r="X180" s="362"/>
      <c r="Y180" s="362"/>
      <c r="Z180" s="362"/>
      <c r="AA180" s="362"/>
      <c r="AB180" s="362"/>
      <c r="AC180" s="362"/>
      <c r="AD180" s="362"/>
      <c r="AE180" s="362"/>
      <c r="AF180" s="362"/>
      <c r="AG180" s="362"/>
      <c r="AH180" s="362"/>
      <c r="AI180" s="362"/>
      <c r="AJ180" s="362"/>
      <c r="AK180" s="362"/>
      <c r="AL180" s="362"/>
      <c r="AM180" s="362"/>
      <c r="AN180" s="362"/>
      <c r="AO180" s="362"/>
      <c r="AP180" s="362"/>
      <c r="AQ180" s="362"/>
      <c r="AR180" s="362"/>
      <c r="AS180" s="362"/>
      <c r="AT180" s="362"/>
    </row>
    <row r="181" spans="2:46" ht="14.4" x14ac:dyDescent="0.3">
      <c r="B181" s="362"/>
      <c r="C181" s="362"/>
      <c r="D181" s="362"/>
      <c r="E181" s="362"/>
      <c r="F181" s="362"/>
      <c r="G181" s="362"/>
      <c r="H181" s="362"/>
      <c r="I181" s="362"/>
      <c r="J181" s="362"/>
      <c r="K181" s="362"/>
      <c r="L181" s="362"/>
      <c r="M181" s="362"/>
      <c r="N181" s="362"/>
      <c r="O181" s="362"/>
      <c r="P181" s="362"/>
      <c r="Q181" s="362"/>
      <c r="R181" s="362"/>
      <c r="S181" s="362"/>
      <c r="T181" s="362"/>
      <c r="U181" s="362"/>
      <c r="V181" s="362"/>
      <c r="W181" s="362"/>
      <c r="X181" s="362"/>
      <c r="Y181" s="362"/>
      <c r="Z181" s="362"/>
      <c r="AA181" s="362"/>
      <c r="AB181" s="362"/>
      <c r="AC181" s="362"/>
      <c r="AD181" s="362"/>
      <c r="AE181" s="362"/>
      <c r="AF181" s="362"/>
      <c r="AG181" s="362"/>
      <c r="AH181" s="362"/>
      <c r="AI181" s="362"/>
      <c r="AJ181" s="362"/>
      <c r="AK181" s="362"/>
      <c r="AL181" s="362"/>
      <c r="AM181" s="362"/>
      <c r="AN181" s="362"/>
      <c r="AO181" s="362"/>
      <c r="AP181" s="362"/>
      <c r="AQ181" s="362"/>
      <c r="AR181" s="362"/>
      <c r="AS181" s="362"/>
      <c r="AT181" s="362"/>
    </row>
    <row r="182" spans="2:46" ht="14.4" x14ac:dyDescent="0.3">
      <c r="B182" s="362"/>
      <c r="C182" s="362"/>
      <c r="D182" s="362"/>
      <c r="E182" s="362"/>
      <c r="F182" s="362"/>
      <c r="G182" s="362"/>
      <c r="H182" s="362"/>
      <c r="I182" s="362"/>
      <c r="J182" s="362"/>
      <c r="K182" s="362"/>
      <c r="L182" s="362"/>
      <c r="M182" s="362"/>
      <c r="N182" s="362"/>
      <c r="O182" s="362"/>
      <c r="P182" s="362"/>
      <c r="Q182" s="362"/>
      <c r="R182" s="362"/>
      <c r="S182" s="362"/>
      <c r="T182" s="362"/>
      <c r="U182" s="362"/>
      <c r="V182" s="362"/>
      <c r="W182" s="362"/>
      <c r="X182" s="362"/>
      <c r="Y182" s="362"/>
      <c r="Z182" s="362"/>
      <c r="AA182" s="362"/>
      <c r="AB182" s="362"/>
      <c r="AC182" s="362"/>
      <c r="AD182" s="362"/>
      <c r="AE182" s="362"/>
      <c r="AF182" s="362"/>
      <c r="AG182" s="362"/>
      <c r="AH182" s="362"/>
      <c r="AI182" s="362"/>
      <c r="AJ182" s="362"/>
      <c r="AK182" s="362"/>
      <c r="AL182" s="362"/>
      <c r="AM182" s="362"/>
      <c r="AN182" s="362"/>
      <c r="AO182" s="362"/>
      <c r="AP182" s="362"/>
      <c r="AQ182" s="362"/>
      <c r="AR182" s="362"/>
      <c r="AS182" s="362"/>
      <c r="AT182" s="362"/>
    </row>
    <row r="183" spans="2:46" ht="14.4" x14ac:dyDescent="0.3">
      <c r="B183" s="362"/>
      <c r="C183" s="362"/>
      <c r="D183" s="362"/>
      <c r="E183" s="362"/>
      <c r="F183" s="362"/>
      <c r="G183" s="362"/>
      <c r="H183" s="362"/>
      <c r="I183" s="362"/>
      <c r="J183" s="362"/>
      <c r="K183" s="362"/>
      <c r="L183" s="362"/>
      <c r="M183" s="362"/>
      <c r="N183" s="362"/>
      <c r="O183" s="362"/>
      <c r="P183" s="362"/>
      <c r="Q183" s="362"/>
      <c r="R183" s="362"/>
      <c r="S183" s="362"/>
      <c r="T183" s="362"/>
      <c r="U183" s="362"/>
      <c r="V183" s="362"/>
      <c r="W183" s="362"/>
      <c r="X183" s="362"/>
      <c r="Y183" s="362"/>
      <c r="Z183" s="362"/>
      <c r="AA183" s="362"/>
      <c r="AB183" s="362"/>
      <c r="AC183" s="362"/>
      <c r="AD183" s="362"/>
      <c r="AE183" s="362"/>
      <c r="AF183" s="362"/>
      <c r="AG183" s="362"/>
      <c r="AH183" s="362"/>
      <c r="AI183" s="362"/>
      <c r="AJ183" s="362"/>
      <c r="AK183" s="362"/>
      <c r="AL183" s="362"/>
      <c r="AM183" s="362"/>
      <c r="AN183" s="362"/>
      <c r="AO183" s="362"/>
      <c r="AP183" s="362"/>
      <c r="AQ183" s="362"/>
      <c r="AR183" s="362"/>
      <c r="AS183" s="362"/>
      <c r="AT183" s="362"/>
    </row>
    <row r="184" spans="2:46" ht="14.4" x14ac:dyDescent="0.3">
      <c r="B184" s="362"/>
      <c r="C184" s="362"/>
      <c r="D184" s="362"/>
      <c r="E184" s="362"/>
      <c r="F184" s="362"/>
      <c r="G184" s="362"/>
      <c r="H184" s="362"/>
      <c r="I184" s="362"/>
      <c r="J184" s="362"/>
      <c r="K184" s="362"/>
      <c r="L184" s="362"/>
      <c r="M184" s="362"/>
      <c r="N184" s="362"/>
      <c r="O184" s="362"/>
      <c r="P184" s="362"/>
      <c r="Q184" s="362"/>
      <c r="R184" s="362"/>
      <c r="S184" s="362"/>
      <c r="T184" s="362"/>
      <c r="U184" s="362"/>
      <c r="V184" s="362"/>
      <c r="W184" s="362"/>
      <c r="X184" s="362"/>
      <c r="Y184" s="362"/>
      <c r="Z184" s="362"/>
      <c r="AA184" s="362"/>
      <c r="AB184" s="362"/>
      <c r="AC184" s="362"/>
      <c r="AD184" s="362"/>
      <c r="AE184" s="362"/>
      <c r="AF184" s="362"/>
      <c r="AG184" s="362"/>
      <c r="AH184" s="362"/>
      <c r="AI184" s="362"/>
      <c r="AJ184" s="362"/>
      <c r="AK184" s="362"/>
      <c r="AL184" s="362"/>
      <c r="AM184" s="362"/>
      <c r="AN184" s="362"/>
      <c r="AO184" s="362"/>
      <c r="AP184" s="362"/>
      <c r="AQ184" s="362"/>
      <c r="AR184" s="362"/>
      <c r="AS184" s="362"/>
      <c r="AT184" s="362"/>
    </row>
    <row r="185" spans="2:46" ht="14.4" x14ac:dyDescent="0.3">
      <c r="B185" s="362"/>
      <c r="C185" s="362"/>
      <c r="D185" s="362"/>
      <c r="E185" s="362"/>
      <c r="F185" s="362"/>
      <c r="G185" s="362"/>
      <c r="H185" s="362"/>
      <c r="I185" s="362"/>
      <c r="J185" s="362"/>
      <c r="K185" s="362"/>
      <c r="L185" s="362"/>
      <c r="M185" s="362"/>
      <c r="N185" s="362"/>
      <c r="O185" s="362"/>
      <c r="P185" s="362"/>
      <c r="Q185" s="362"/>
      <c r="R185" s="362"/>
      <c r="S185" s="362"/>
      <c r="T185" s="362"/>
      <c r="U185" s="362"/>
      <c r="V185" s="362"/>
      <c r="W185" s="362"/>
      <c r="X185" s="362"/>
      <c r="Y185" s="362"/>
      <c r="Z185" s="362"/>
      <c r="AA185" s="362"/>
      <c r="AB185" s="362"/>
      <c r="AC185" s="362"/>
      <c r="AD185" s="362"/>
      <c r="AE185" s="362"/>
      <c r="AF185" s="362"/>
      <c r="AG185" s="362"/>
      <c r="AH185" s="362"/>
      <c r="AI185" s="362"/>
      <c r="AJ185" s="362"/>
      <c r="AK185" s="362"/>
      <c r="AL185" s="362"/>
      <c r="AM185" s="362"/>
      <c r="AN185" s="362"/>
      <c r="AO185" s="362"/>
      <c r="AP185" s="362"/>
      <c r="AQ185" s="362"/>
      <c r="AR185" s="362"/>
      <c r="AS185" s="362"/>
      <c r="AT185" s="362"/>
    </row>
    <row r="186" spans="2:46" ht="14.4" x14ac:dyDescent="0.3">
      <c r="B186" s="362"/>
      <c r="C186" s="362"/>
      <c r="D186" s="362"/>
      <c r="E186" s="362"/>
      <c r="F186" s="362"/>
      <c r="G186" s="362"/>
      <c r="H186" s="362"/>
      <c r="I186" s="362"/>
      <c r="J186" s="362"/>
      <c r="K186" s="362"/>
      <c r="L186" s="362"/>
      <c r="M186" s="362"/>
      <c r="N186" s="362"/>
      <c r="O186" s="362"/>
      <c r="P186" s="362"/>
      <c r="Q186" s="362"/>
      <c r="R186" s="362"/>
      <c r="S186" s="362"/>
      <c r="T186" s="362"/>
      <c r="U186" s="362"/>
      <c r="V186" s="362"/>
      <c r="W186" s="362"/>
      <c r="X186" s="362"/>
      <c r="Y186" s="362"/>
      <c r="Z186" s="362"/>
      <c r="AA186" s="362"/>
      <c r="AB186" s="362"/>
      <c r="AC186" s="362"/>
      <c r="AD186" s="362"/>
      <c r="AE186" s="362"/>
      <c r="AF186" s="362"/>
      <c r="AG186" s="362"/>
      <c r="AH186" s="362"/>
      <c r="AI186" s="362"/>
      <c r="AJ186" s="362"/>
      <c r="AK186" s="362"/>
      <c r="AL186" s="362"/>
      <c r="AM186" s="362"/>
      <c r="AN186" s="362"/>
      <c r="AO186" s="362"/>
      <c r="AP186" s="362"/>
      <c r="AQ186" s="362"/>
      <c r="AR186" s="362"/>
      <c r="AS186" s="362"/>
      <c r="AT186" s="362"/>
    </row>
    <row r="187" spans="2:46" ht="14.4" x14ac:dyDescent="0.3">
      <c r="B187" s="362"/>
      <c r="C187" s="362"/>
      <c r="D187" s="362"/>
      <c r="E187" s="362"/>
      <c r="F187" s="362"/>
      <c r="G187" s="362"/>
      <c r="H187" s="362"/>
      <c r="I187" s="362"/>
      <c r="J187" s="362"/>
      <c r="K187" s="362"/>
      <c r="L187" s="362"/>
      <c r="M187" s="362"/>
      <c r="N187" s="362"/>
      <c r="O187" s="362"/>
      <c r="P187" s="362"/>
      <c r="Q187" s="362"/>
      <c r="R187" s="362"/>
      <c r="S187" s="362"/>
      <c r="T187" s="362"/>
      <c r="U187" s="362"/>
      <c r="V187" s="362"/>
      <c r="W187" s="362"/>
      <c r="X187" s="362"/>
      <c r="Y187" s="362"/>
      <c r="Z187" s="362"/>
      <c r="AA187" s="362"/>
      <c r="AB187" s="362"/>
      <c r="AC187" s="362"/>
      <c r="AD187" s="362"/>
      <c r="AE187" s="362"/>
      <c r="AF187" s="362"/>
      <c r="AG187" s="362"/>
      <c r="AH187" s="362"/>
      <c r="AI187" s="362"/>
      <c r="AJ187" s="362"/>
      <c r="AK187" s="362"/>
      <c r="AL187" s="362"/>
      <c r="AM187" s="362"/>
      <c r="AN187" s="362"/>
      <c r="AO187" s="362"/>
      <c r="AP187" s="362"/>
      <c r="AQ187" s="362"/>
      <c r="AR187" s="362"/>
      <c r="AS187" s="362"/>
      <c r="AT187" s="362"/>
    </row>
    <row r="188" spans="2:46" ht="14.4" x14ac:dyDescent="0.3">
      <c r="B188" s="362"/>
      <c r="C188" s="362"/>
      <c r="D188" s="362"/>
      <c r="E188" s="362"/>
      <c r="F188" s="362"/>
      <c r="G188" s="362"/>
      <c r="H188" s="362"/>
      <c r="I188" s="362"/>
      <c r="J188" s="362"/>
      <c r="K188" s="362"/>
      <c r="L188" s="362"/>
      <c r="M188" s="362"/>
      <c r="N188" s="362"/>
      <c r="O188" s="362"/>
      <c r="P188" s="362"/>
      <c r="Q188" s="362"/>
      <c r="R188" s="362"/>
      <c r="S188" s="362"/>
      <c r="T188" s="362"/>
      <c r="U188" s="362"/>
      <c r="V188" s="362"/>
      <c r="W188" s="362"/>
      <c r="X188" s="362"/>
      <c r="Y188" s="362"/>
      <c r="Z188" s="362"/>
      <c r="AA188" s="362"/>
      <c r="AB188" s="362"/>
      <c r="AC188" s="362"/>
      <c r="AD188" s="362"/>
      <c r="AE188" s="362"/>
      <c r="AF188" s="362"/>
      <c r="AG188" s="362"/>
      <c r="AH188" s="362"/>
      <c r="AI188" s="362"/>
      <c r="AJ188" s="362"/>
      <c r="AK188" s="362"/>
      <c r="AL188" s="362"/>
      <c r="AM188" s="362"/>
      <c r="AN188" s="362"/>
      <c r="AO188" s="362"/>
      <c r="AP188" s="362"/>
      <c r="AQ188" s="362"/>
      <c r="AR188" s="362"/>
      <c r="AS188" s="362"/>
      <c r="AT188" s="362"/>
    </row>
    <row r="189" spans="2:46" ht="14.4" x14ac:dyDescent="0.3">
      <c r="B189" s="362"/>
      <c r="C189" s="362"/>
      <c r="D189" s="362"/>
      <c r="E189" s="362"/>
      <c r="F189" s="362"/>
      <c r="G189" s="362"/>
      <c r="H189" s="362"/>
      <c r="I189" s="362"/>
      <c r="J189" s="362"/>
      <c r="K189" s="362"/>
      <c r="L189" s="362"/>
      <c r="M189" s="362"/>
      <c r="N189" s="362"/>
      <c r="O189" s="362"/>
      <c r="P189" s="362"/>
      <c r="Q189" s="362"/>
      <c r="R189" s="362"/>
      <c r="S189" s="362"/>
      <c r="T189" s="362"/>
      <c r="U189" s="362"/>
      <c r="V189" s="362"/>
      <c r="W189" s="362"/>
      <c r="X189" s="362"/>
      <c r="Y189" s="362"/>
      <c r="Z189" s="362"/>
      <c r="AA189" s="362"/>
      <c r="AB189" s="362"/>
      <c r="AC189" s="362"/>
      <c r="AD189" s="362"/>
      <c r="AE189" s="362"/>
      <c r="AF189" s="362"/>
      <c r="AG189" s="362"/>
      <c r="AH189" s="362"/>
      <c r="AI189" s="362"/>
      <c r="AJ189" s="362"/>
      <c r="AK189" s="362"/>
      <c r="AL189" s="362"/>
      <c r="AM189" s="362"/>
      <c r="AN189" s="362"/>
      <c r="AO189" s="362"/>
      <c r="AP189" s="362"/>
      <c r="AQ189" s="362"/>
      <c r="AR189" s="362"/>
      <c r="AS189" s="362"/>
      <c r="AT189" s="362"/>
    </row>
    <row r="190" spans="2:46" ht="14.4" x14ac:dyDescent="0.3">
      <c r="B190" s="362"/>
      <c r="C190" s="362"/>
      <c r="D190" s="362"/>
      <c r="E190" s="362"/>
      <c r="F190" s="362"/>
      <c r="G190" s="362"/>
      <c r="H190" s="362"/>
      <c r="I190" s="362"/>
      <c r="J190" s="362"/>
      <c r="K190" s="362"/>
      <c r="L190" s="362"/>
      <c r="M190" s="362"/>
      <c r="N190" s="362"/>
      <c r="O190" s="362"/>
      <c r="P190" s="362"/>
      <c r="Q190" s="362"/>
      <c r="R190" s="362"/>
      <c r="S190" s="362"/>
      <c r="T190" s="362"/>
      <c r="U190" s="362"/>
      <c r="V190" s="362"/>
      <c r="W190" s="362"/>
      <c r="X190" s="362"/>
      <c r="Y190" s="362"/>
      <c r="Z190" s="362"/>
      <c r="AA190" s="362"/>
      <c r="AB190" s="362"/>
      <c r="AC190" s="362"/>
      <c r="AD190" s="362"/>
      <c r="AE190" s="362"/>
      <c r="AF190" s="362"/>
      <c r="AG190" s="362"/>
      <c r="AH190" s="362"/>
      <c r="AI190" s="362"/>
      <c r="AJ190" s="362"/>
      <c r="AK190" s="362"/>
      <c r="AL190" s="362"/>
      <c r="AM190" s="362"/>
      <c r="AN190" s="362"/>
      <c r="AO190" s="362"/>
      <c r="AP190" s="362"/>
      <c r="AQ190" s="362"/>
      <c r="AR190" s="362"/>
      <c r="AS190" s="362"/>
      <c r="AT190" s="362"/>
    </row>
    <row r="191" spans="2:46" ht="14.4" x14ac:dyDescent="0.3">
      <c r="B191" s="362"/>
      <c r="C191" s="362"/>
      <c r="D191" s="362"/>
      <c r="E191" s="362"/>
      <c r="F191" s="362"/>
      <c r="G191" s="362"/>
      <c r="H191" s="362"/>
      <c r="I191" s="362"/>
      <c r="J191" s="362"/>
      <c r="K191" s="362"/>
      <c r="L191" s="362"/>
      <c r="M191" s="362"/>
      <c r="N191" s="362"/>
      <c r="O191" s="362"/>
      <c r="P191" s="362"/>
      <c r="Q191" s="362"/>
      <c r="R191" s="362"/>
      <c r="S191" s="362"/>
      <c r="T191" s="362"/>
      <c r="U191" s="362"/>
      <c r="V191" s="362"/>
      <c r="W191" s="362"/>
      <c r="X191" s="362"/>
      <c r="Y191" s="362"/>
      <c r="Z191" s="362"/>
      <c r="AA191" s="362"/>
      <c r="AB191" s="362"/>
      <c r="AC191" s="362"/>
      <c r="AD191" s="362"/>
      <c r="AE191" s="362"/>
      <c r="AF191" s="362"/>
      <c r="AG191" s="362"/>
      <c r="AH191" s="362"/>
      <c r="AI191" s="362"/>
      <c r="AJ191" s="362"/>
      <c r="AK191" s="362"/>
      <c r="AL191" s="362"/>
      <c r="AM191" s="362"/>
      <c r="AN191" s="362"/>
      <c r="AO191" s="362"/>
      <c r="AP191" s="362"/>
      <c r="AQ191" s="362"/>
      <c r="AR191" s="362"/>
      <c r="AS191" s="362"/>
      <c r="AT191" s="362"/>
    </row>
    <row r="192" spans="2:46" ht="14.4" x14ac:dyDescent="0.3">
      <c r="B192" s="362"/>
      <c r="C192" s="362"/>
      <c r="D192" s="362"/>
      <c r="E192" s="362"/>
      <c r="F192" s="362"/>
      <c r="G192" s="362"/>
      <c r="H192" s="362"/>
      <c r="I192" s="362"/>
      <c r="J192" s="362"/>
      <c r="K192" s="362"/>
      <c r="L192" s="362"/>
      <c r="M192" s="362"/>
      <c r="N192" s="362"/>
      <c r="O192" s="362"/>
      <c r="P192" s="362"/>
      <c r="Q192" s="362"/>
      <c r="R192" s="362"/>
      <c r="S192" s="362"/>
      <c r="T192" s="362"/>
      <c r="U192" s="362"/>
      <c r="V192" s="362"/>
      <c r="W192" s="362"/>
      <c r="X192" s="362"/>
      <c r="Y192" s="362"/>
      <c r="Z192" s="362"/>
      <c r="AA192" s="362"/>
      <c r="AB192" s="362"/>
      <c r="AC192" s="362"/>
      <c r="AD192" s="362"/>
      <c r="AE192" s="362"/>
      <c r="AF192" s="362"/>
      <c r="AG192" s="362"/>
      <c r="AH192" s="362"/>
      <c r="AI192" s="362"/>
      <c r="AJ192" s="362"/>
      <c r="AK192" s="362"/>
      <c r="AL192" s="362"/>
      <c r="AM192" s="362"/>
      <c r="AN192" s="362"/>
      <c r="AO192" s="362"/>
      <c r="AP192" s="362"/>
      <c r="AQ192" s="362"/>
      <c r="AR192" s="362"/>
      <c r="AS192" s="362"/>
      <c r="AT192" s="362"/>
    </row>
    <row r="193" spans="2:46" ht="14.4" x14ac:dyDescent="0.3">
      <c r="B193" s="362"/>
      <c r="C193" s="362"/>
      <c r="D193" s="362"/>
      <c r="E193" s="362"/>
      <c r="F193" s="362"/>
      <c r="G193" s="362"/>
      <c r="H193" s="362"/>
      <c r="I193" s="362"/>
      <c r="J193" s="362"/>
      <c r="K193" s="362"/>
      <c r="L193" s="362"/>
      <c r="M193" s="362"/>
      <c r="N193" s="362"/>
      <c r="O193" s="362"/>
      <c r="P193" s="362"/>
      <c r="Q193" s="362"/>
      <c r="R193" s="362"/>
      <c r="S193" s="362"/>
      <c r="T193" s="362"/>
      <c r="U193" s="362"/>
      <c r="V193" s="362"/>
      <c r="W193" s="362"/>
      <c r="X193" s="362"/>
      <c r="Y193" s="362"/>
      <c r="Z193" s="362"/>
      <c r="AA193" s="362"/>
      <c r="AB193" s="362"/>
      <c r="AC193" s="362"/>
      <c r="AD193" s="362"/>
      <c r="AE193" s="362"/>
      <c r="AF193" s="362"/>
      <c r="AG193" s="362"/>
      <c r="AH193" s="362"/>
      <c r="AI193" s="362"/>
      <c r="AJ193" s="362"/>
      <c r="AK193" s="362"/>
      <c r="AL193" s="362"/>
      <c r="AM193" s="362"/>
      <c r="AN193" s="362"/>
      <c r="AO193" s="362"/>
      <c r="AP193" s="362"/>
      <c r="AQ193" s="362"/>
      <c r="AR193" s="362"/>
      <c r="AS193" s="362"/>
      <c r="AT193" s="362"/>
    </row>
    <row r="194" spans="2:46" ht="14.4" x14ac:dyDescent="0.3">
      <c r="B194" s="362"/>
      <c r="C194" s="362"/>
      <c r="D194" s="362"/>
      <c r="E194" s="362"/>
      <c r="F194" s="362"/>
      <c r="G194" s="362"/>
      <c r="H194" s="362"/>
      <c r="I194" s="362"/>
      <c r="J194" s="362"/>
      <c r="K194" s="362"/>
      <c r="L194" s="362"/>
      <c r="M194" s="362"/>
      <c r="N194" s="362"/>
      <c r="O194" s="362"/>
      <c r="P194" s="362"/>
      <c r="Q194" s="362"/>
      <c r="R194" s="362"/>
      <c r="S194" s="362"/>
      <c r="T194" s="362"/>
      <c r="U194" s="362"/>
      <c r="V194" s="362"/>
      <c r="W194" s="362"/>
      <c r="X194" s="362"/>
      <c r="Y194" s="362"/>
      <c r="Z194" s="362"/>
      <c r="AA194" s="362"/>
      <c r="AB194" s="362"/>
      <c r="AC194" s="362"/>
      <c r="AD194" s="362"/>
      <c r="AE194" s="362"/>
      <c r="AF194" s="362"/>
      <c r="AG194" s="362"/>
      <c r="AH194" s="362"/>
      <c r="AI194" s="362"/>
      <c r="AJ194" s="362"/>
      <c r="AK194" s="362"/>
      <c r="AL194" s="362"/>
      <c r="AM194" s="362"/>
      <c r="AN194" s="362"/>
      <c r="AO194" s="362"/>
      <c r="AP194" s="362"/>
      <c r="AQ194" s="362"/>
      <c r="AR194" s="362"/>
      <c r="AS194" s="362"/>
      <c r="AT194" s="362"/>
    </row>
    <row r="195" spans="2:46" ht="14.4" x14ac:dyDescent="0.3">
      <c r="B195" s="362"/>
      <c r="C195" s="362"/>
      <c r="D195" s="362"/>
      <c r="E195" s="362"/>
      <c r="F195" s="362"/>
      <c r="G195" s="362"/>
      <c r="H195" s="362"/>
      <c r="I195" s="362"/>
      <c r="J195" s="362"/>
      <c r="K195" s="362"/>
      <c r="L195" s="362"/>
      <c r="M195" s="362"/>
      <c r="N195" s="362"/>
      <c r="O195" s="362"/>
      <c r="P195" s="362"/>
      <c r="Q195" s="362"/>
      <c r="R195" s="362"/>
      <c r="S195" s="362"/>
      <c r="T195" s="362"/>
      <c r="U195" s="362"/>
      <c r="V195" s="362"/>
      <c r="W195" s="362"/>
      <c r="X195" s="362"/>
      <c r="Y195" s="362"/>
      <c r="Z195" s="362"/>
      <c r="AA195" s="362"/>
      <c r="AB195" s="362"/>
      <c r="AC195" s="362"/>
      <c r="AD195" s="362"/>
      <c r="AE195" s="362"/>
      <c r="AF195" s="362"/>
      <c r="AG195" s="362"/>
      <c r="AH195" s="362"/>
      <c r="AI195" s="362"/>
      <c r="AJ195" s="362"/>
      <c r="AK195" s="362"/>
      <c r="AL195" s="362"/>
      <c r="AM195" s="362"/>
      <c r="AN195" s="362"/>
      <c r="AO195" s="362"/>
      <c r="AP195" s="362"/>
      <c r="AQ195" s="362"/>
      <c r="AR195" s="362"/>
      <c r="AS195" s="362"/>
      <c r="AT195" s="362"/>
    </row>
    <row r="196" spans="2:46" ht="14.4" x14ac:dyDescent="0.3">
      <c r="B196" s="362"/>
      <c r="C196" s="362"/>
      <c r="D196" s="362"/>
      <c r="E196" s="362"/>
      <c r="F196" s="362"/>
      <c r="G196" s="362"/>
      <c r="H196" s="362"/>
      <c r="I196" s="362"/>
      <c r="J196" s="362"/>
      <c r="K196" s="362"/>
      <c r="L196" s="362"/>
      <c r="M196" s="362"/>
      <c r="N196" s="362"/>
      <c r="O196" s="362"/>
      <c r="P196" s="362"/>
      <c r="Q196" s="362"/>
      <c r="R196" s="362"/>
      <c r="S196" s="362"/>
      <c r="T196" s="362"/>
      <c r="U196" s="362"/>
      <c r="V196" s="362"/>
      <c r="W196" s="362"/>
      <c r="X196" s="362"/>
      <c r="Y196" s="362"/>
      <c r="Z196" s="362"/>
      <c r="AA196" s="362"/>
      <c r="AB196" s="362"/>
      <c r="AC196" s="362"/>
      <c r="AD196" s="362"/>
      <c r="AE196" s="362"/>
      <c r="AF196" s="362"/>
      <c r="AG196" s="362"/>
      <c r="AH196" s="362"/>
      <c r="AI196" s="362"/>
      <c r="AJ196" s="362"/>
      <c r="AK196" s="362"/>
      <c r="AL196" s="362"/>
      <c r="AM196" s="362"/>
      <c r="AN196" s="362"/>
      <c r="AO196" s="362"/>
      <c r="AP196" s="362"/>
      <c r="AQ196" s="362"/>
      <c r="AR196" s="362"/>
      <c r="AS196" s="362"/>
      <c r="AT196" s="362"/>
    </row>
    <row r="197" spans="2:46" ht="14.4" x14ac:dyDescent="0.3">
      <c r="B197" s="362"/>
      <c r="C197" s="362"/>
      <c r="D197" s="362"/>
      <c r="E197" s="362"/>
      <c r="F197" s="362"/>
      <c r="G197" s="362"/>
      <c r="H197" s="362"/>
      <c r="I197" s="362"/>
      <c r="J197" s="362"/>
      <c r="K197" s="362"/>
      <c r="L197" s="362"/>
      <c r="M197" s="362"/>
      <c r="N197" s="362"/>
      <c r="O197" s="362"/>
      <c r="P197" s="362"/>
      <c r="Q197" s="362"/>
      <c r="R197" s="362"/>
      <c r="S197" s="362"/>
      <c r="T197" s="362"/>
      <c r="U197" s="362"/>
      <c r="V197" s="362"/>
      <c r="W197" s="362"/>
      <c r="X197" s="362"/>
      <c r="Y197" s="362"/>
      <c r="Z197" s="362"/>
      <c r="AA197" s="362"/>
      <c r="AB197" s="362"/>
      <c r="AC197" s="362"/>
      <c r="AD197" s="362"/>
      <c r="AE197" s="362"/>
      <c r="AF197" s="362"/>
      <c r="AG197" s="362"/>
      <c r="AH197" s="362"/>
      <c r="AI197" s="362"/>
      <c r="AJ197" s="362"/>
      <c r="AK197" s="362"/>
      <c r="AL197" s="362"/>
      <c r="AM197" s="362"/>
      <c r="AN197" s="362"/>
      <c r="AO197" s="362"/>
      <c r="AP197" s="362"/>
      <c r="AQ197" s="362"/>
      <c r="AR197" s="362"/>
      <c r="AS197" s="362"/>
      <c r="AT197" s="362"/>
    </row>
    <row r="198" spans="2:46" ht="14.4" x14ac:dyDescent="0.3">
      <c r="B198" s="362"/>
      <c r="C198" s="362"/>
      <c r="D198" s="362"/>
      <c r="E198" s="362"/>
      <c r="F198" s="362"/>
      <c r="G198" s="362"/>
      <c r="H198" s="362"/>
      <c r="I198" s="362"/>
      <c r="J198" s="362"/>
      <c r="K198" s="362"/>
      <c r="L198" s="362"/>
      <c r="M198" s="362"/>
      <c r="N198" s="362"/>
      <c r="O198" s="362"/>
      <c r="P198" s="362"/>
      <c r="Q198" s="362"/>
      <c r="R198" s="362"/>
      <c r="S198" s="362"/>
      <c r="T198" s="362"/>
      <c r="U198" s="362"/>
      <c r="V198" s="362"/>
      <c r="W198" s="362"/>
      <c r="X198" s="362"/>
      <c r="Y198" s="362"/>
      <c r="Z198" s="362"/>
      <c r="AA198" s="362"/>
      <c r="AB198" s="362"/>
      <c r="AC198" s="362"/>
      <c r="AD198" s="362"/>
      <c r="AE198" s="362"/>
      <c r="AF198" s="362"/>
      <c r="AG198" s="362"/>
      <c r="AH198" s="362"/>
      <c r="AI198" s="362"/>
      <c r="AJ198" s="362"/>
      <c r="AK198" s="362"/>
      <c r="AL198" s="362"/>
      <c r="AM198" s="362"/>
      <c r="AN198" s="362"/>
      <c r="AO198" s="362"/>
      <c r="AP198" s="362"/>
      <c r="AQ198" s="362"/>
      <c r="AR198" s="362"/>
      <c r="AS198" s="362"/>
      <c r="AT198" s="362"/>
    </row>
    <row r="199" spans="2:46" ht="14.4" x14ac:dyDescent="0.3">
      <c r="B199" s="362"/>
      <c r="C199" s="362"/>
      <c r="D199" s="362"/>
      <c r="E199" s="362"/>
      <c r="F199" s="362"/>
      <c r="G199" s="362"/>
      <c r="H199" s="362"/>
      <c r="I199" s="362"/>
      <c r="J199" s="362"/>
      <c r="K199" s="362"/>
      <c r="L199" s="362"/>
      <c r="M199" s="362"/>
      <c r="N199" s="362"/>
      <c r="O199" s="362"/>
      <c r="P199" s="362"/>
      <c r="Q199" s="362"/>
      <c r="R199" s="362"/>
      <c r="S199" s="362"/>
      <c r="T199" s="362"/>
      <c r="U199" s="362"/>
      <c r="V199" s="362"/>
      <c r="W199" s="362"/>
      <c r="X199" s="362"/>
      <c r="Y199" s="362"/>
      <c r="Z199" s="362"/>
      <c r="AA199" s="362"/>
      <c r="AB199" s="362"/>
      <c r="AC199" s="362"/>
      <c r="AD199" s="362"/>
      <c r="AE199" s="362"/>
      <c r="AF199" s="362"/>
      <c r="AG199" s="362"/>
      <c r="AH199" s="362"/>
      <c r="AI199" s="362"/>
      <c r="AJ199" s="362"/>
      <c r="AK199" s="362"/>
      <c r="AL199" s="362"/>
      <c r="AM199" s="362"/>
      <c r="AN199" s="362"/>
      <c r="AO199" s="362"/>
      <c r="AP199" s="362"/>
      <c r="AQ199" s="362"/>
      <c r="AR199" s="362"/>
      <c r="AS199" s="362"/>
      <c r="AT199" s="362"/>
    </row>
    <row r="200" spans="2:46" ht="14.4" x14ac:dyDescent="0.3">
      <c r="B200" s="362"/>
      <c r="C200" s="362"/>
      <c r="D200" s="362"/>
      <c r="E200" s="362"/>
      <c r="F200" s="362"/>
      <c r="G200" s="362"/>
      <c r="H200" s="362"/>
      <c r="I200" s="362"/>
      <c r="J200" s="362"/>
      <c r="K200" s="362"/>
      <c r="L200" s="362"/>
      <c r="M200" s="362"/>
      <c r="N200" s="362"/>
      <c r="O200" s="362"/>
      <c r="P200" s="362"/>
      <c r="Q200" s="362"/>
      <c r="R200" s="362"/>
      <c r="S200" s="362"/>
      <c r="T200" s="362"/>
      <c r="U200" s="362"/>
      <c r="V200" s="362"/>
      <c r="W200" s="362"/>
      <c r="X200" s="362"/>
      <c r="Y200" s="362"/>
      <c r="Z200" s="362"/>
      <c r="AA200" s="362"/>
      <c r="AB200" s="362"/>
      <c r="AC200" s="362"/>
      <c r="AD200" s="362"/>
      <c r="AE200" s="362"/>
      <c r="AF200" s="362"/>
      <c r="AG200" s="362"/>
      <c r="AH200" s="362"/>
      <c r="AI200" s="362"/>
      <c r="AJ200" s="362"/>
      <c r="AK200" s="362"/>
      <c r="AL200" s="362"/>
      <c r="AM200" s="362"/>
      <c r="AN200" s="362"/>
      <c r="AO200" s="362"/>
      <c r="AP200" s="362"/>
      <c r="AQ200" s="362"/>
      <c r="AR200" s="362"/>
      <c r="AS200" s="362"/>
      <c r="AT200" s="362"/>
    </row>
    <row r="201" spans="2:46" ht="14.4" x14ac:dyDescent="0.3">
      <c r="B201" s="362"/>
      <c r="C201" s="362"/>
      <c r="D201" s="362"/>
      <c r="E201" s="362"/>
      <c r="F201" s="362"/>
      <c r="G201" s="362"/>
      <c r="H201" s="362"/>
      <c r="I201" s="362"/>
      <c r="J201" s="362"/>
      <c r="K201" s="362"/>
      <c r="L201" s="362"/>
      <c r="M201" s="362"/>
      <c r="N201" s="362"/>
      <c r="O201" s="362"/>
      <c r="P201" s="362"/>
      <c r="Q201" s="362"/>
      <c r="R201" s="362"/>
      <c r="S201" s="362"/>
      <c r="T201" s="362"/>
      <c r="U201" s="362"/>
      <c r="V201" s="362"/>
      <c r="W201" s="362"/>
      <c r="X201" s="362"/>
      <c r="Y201" s="362"/>
      <c r="Z201" s="362"/>
      <c r="AA201" s="362"/>
      <c r="AB201" s="362"/>
      <c r="AC201" s="362"/>
      <c r="AD201" s="362"/>
      <c r="AE201" s="362"/>
      <c r="AF201" s="362"/>
      <c r="AG201" s="362"/>
      <c r="AH201" s="362"/>
      <c r="AI201" s="362"/>
      <c r="AJ201" s="362"/>
      <c r="AK201" s="362"/>
      <c r="AL201" s="362"/>
      <c r="AM201" s="362"/>
      <c r="AN201" s="362"/>
      <c r="AO201" s="362"/>
      <c r="AP201" s="362"/>
      <c r="AQ201" s="362"/>
      <c r="AR201" s="362"/>
      <c r="AS201" s="362"/>
      <c r="AT201" s="362"/>
    </row>
    <row r="202" spans="2:46" ht="14.4" x14ac:dyDescent="0.3">
      <c r="B202" s="362"/>
      <c r="C202" s="362"/>
      <c r="D202" s="362"/>
      <c r="E202" s="362"/>
      <c r="F202" s="362"/>
      <c r="G202" s="362"/>
      <c r="H202" s="362"/>
      <c r="I202" s="362"/>
      <c r="J202" s="362"/>
      <c r="K202" s="362"/>
      <c r="L202" s="362"/>
      <c r="M202" s="362"/>
      <c r="N202" s="362"/>
      <c r="O202" s="362"/>
      <c r="P202" s="362"/>
      <c r="Q202" s="362"/>
      <c r="R202" s="362"/>
      <c r="S202" s="362"/>
      <c r="T202" s="362"/>
      <c r="U202" s="362"/>
      <c r="V202" s="362"/>
      <c r="W202" s="362"/>
      <c r="X202" s="362"/>
      <c r="Y202" s="362"/>
      <c r="Z202" s="362"/>
      <c r="AA202" s="362"/>
      <c r="AB202" s="362"/>
      <c r="AC202" s="362"/>
      <c r="AD202" s="362"/>
      <c r="AE202" s="362"/>
      <c r="AF202" s="362"/>
      <c r="AG202" s="362"/>
      <c r="AH202" s="362"/>
      <c r="AI202" s="362"/>
      <c r="AJ202" s="362"/>
      <c r="AK202" s="362"/>
      <c r="AL202" s="362"/>
      <c r="AM202" s="362"/>
      <c r="AN202" s="362"/>
      <c r="AO202" s="362"/>
      <c r="AP202" s="362"/>
      <c r="AQ202" s="362"/>
      <c r="AR202" s="362"/>
      <c r="AS202" s="362"/>
      <c r="AT202" s="362"/>
    </row>
    <row r="203" spans="2:46" ht="14.4" x14ac:dyDescent="0.3">
      <c r="B203" s="362"/>
      <c r="C203" s="362"/>
      <c r="D203" s="362"/>
      <c r="E203" s="362"/>
      <c r="F203" s="362"/>
      <c r="G203" s="362"/>
      <c r="H203" s="362"/>
      <c r="I203" s="362"/>
      <c r="J203" s="362"/>
      <c r="K203" s="362"/>
      <c r="L203" s="362"/>
      <c r="M203" s="362"/>
      <c r="N203" s="362"/>
      <c r="O203" s="362"/>
      <c r="P203" s="362"/>
      <c r="Q203" s="362"/>
      <c r="R203" s="362"/>
      <c r="S203" s="362"/>
      <c r="T203" s="362"/>
      <c r="U203" s="362"/>
      <c r="V203" s="362"/>
      <c r="W203" s="362"/>
      <c r="X203" s="362"/>
      <c r="Y203" s="362"/>
      <c r="Z203" s="362"/>
      <c r="AA203" s="362"/>
      <c r="AB203" s="362"/>
      <c r="AC203" s="362"/>
      <c r="AD203" s="362"/>
      <c r="AE203" s="362"/>
      <c r="AF203" s="362"/>
      <c r="AG203" s="362"/>
      <c r="AH203" s="362"/>
      <c r="AI203" s="362"/>
      <c r="AJ203" s="362"/>
      <c r="AK203" s="362"/>
      <c r="AL203" s="362"/>
      <c r="AM203" s="362"/>
      <c r="AN203" s="362"/>
      <c r="AO203" s="362"/>
      <c r="AP203" s="362"/>
      <c r="AQ203" s="362"/>
      <c r="AR203" s="362"/>
      <c r="AS203" s="362"/>
      <c r="AT203" s="362"/>
    </row>
    <row r="204" spans="2:46" ht="14.4" x14ac:dyDescent="0.3">
      <c r="B204" s="362"/>
      <c r="C204" s="362"/>
      <c r="D204" s="362"/>
      <c r="E204" s="362"/>
      <c r="F204" s="362"/>
      <c r="G204" s="362"/>
      <c r="H204" s="362"/>
      <c r="I204" s="362"/>
      <c r="J204" s="362"/>
      <c r="K204" s="362"/>
      <c r="L204" s="362"/>
      <c r="M204" s="362"/>
      <c r="N204" s="362"/>
      <c r="O204" s="362"/>
      <c r="P204" s="362"/>
      <c r="Q204" s="362"/>
      <c r="R204" s="362"/>
      <c r="S204" s="362"/>
      <c r="T204" s="362"/>
      <c r="U204" s="362"/>
      <c r="V204" s="362"/>
      <c r="W204" s="362"/>
      <c r="X204" s="362"/>
      <c r="Y204" s="362"/>
      <c r="Z204" s="362"/>
      <c r="AA204" s="362"/>
      <c r="AB204" s="362"/>
      <c r="AC204" s="362"/>
      <c r="AD204" s="362"/>
      <c r="AE204" s="362"/>
      <c r="AF204" s="362"/>
      <c r="AG204" s="362"/>
      <c r="AH204" s="362"/>
      <c r="AI204" s="362"/>
      <c r="AJ204" s="362"/>
      <c r="AK204" s="362"/>
      <c r="AL204" s="362"/>
      <c r="AM204" s="362"/>
      <c r="AN204" s="362"/>
      <c r="AO204" s="362"/>
      <c r="AP204" s="362"/>
      <c r="AQ204" s="362"/>
      <c r="AR204" s="362"/>
      <c r="AS204" s="362"/>
      <c r="AT204" s="362"/>
    </row>
    <row r="205" spans="2:46" ht="14.4" x14ac:dyDescent="0.3">
      <c r="B205" s="362"/>
      <c r="C205" s="362"/>
      <c r="D205" s="362"/>
      <c r="E205" s="362"/>
      <c r="F205" s="362"/>
      <c r="G205" s="362"/>
      <c r="H205" s="362"/>
      <c r="I205" s="362"/>
      <c r="J205" s="362"/>
      <c r="K205" s="362"/>
      <c r="L205" s="362"/>
      <c r="M205" s="362"/>
      <c r="N205" s="362"/>
      <c r="O205" s="362"/>
      <c r="P205" s="362"/>
      <c r="Q205" s="362"/>
      <c r="R205" s="362"/>
      <c r="S205" s="362"/>
      <c r="T205" s="362"/>
      <c r="U205" s="362"/>
      <c r="V205" s="362"/>
      <c r="W205" s="362"/>
      <c r="X205" s="362"/>
      <c r="Y205" s="362"/>
      <c r="Z205" s="362"/>
      <c r="AA205" s="362"/>
      <c r="AB205" s="362"/>
      <c r="AC205" s="362"/>
      <c r="AD205" s="362"/>
      <c r="AE205" s="362"/>
      <c r="AF205" s="362"/>
      <c r="AG205" s="362"/>
      <c r="AH205" s="362"/>
      <c r="AI205" s="362"/>
      <c r="AJ205" s="362"/>
      <c r="AK205" s="362"/>
      <c r="AL205" s="362"/>
      <c r="AM205" s="362"/>
      <c r="AN205" s="362"/>
      <c r="AO205" s="362"/>
      <c r="AP205" s="362"/>
      <c r="AQ205" s="362"/>
      <c r="AR205" s="362"/>
      <c r="AS205" s="362"/>
      <c r="AT205" s="362"/>
    </row>
    <row r="206" spans="2:46" ht="14.4" x14ac:dyDescent="0.3">
      <c r="B206" s="362"/>
      <c r="C206" s="362"/>
      <c r="D206" s="362"/>
      <c r="E206" s="362"/>
      <c r="F206" s="362"/>
      <c r="G206" s="362"/>
      <c r="H206" s="362"/>
      <c r="I206" s="362"/>
      <c r="J206" s="362"/>
      <c r="K206" s="362"/>
      <c r="L206" s="362"/>
      <c r="M206" s="362"/>
      <c r="N206" s="362"/>
      <c r="O206" s="362"/>
      <c r="P206" s="362"/>
      <c r="Q206" s="362"/>
      <c r="R206" s="362"/>
      <c r="S206" s="362"/>
      <c r="T206" s="362"/>
      <c r="U206" s="362"/>
      <c r="V206" s="362"/>
      <c r="W206" s="362"/>
      <c r="X206" s="362"/>
      <c r="Y206" s="362"/>
      <c r="Z206" s="362"/>
      <c r="AA206" s="362"/>
      <c r="AB206" s="362"/>
      <c r="AC206" s="362"/>
      <c r="AD206" s="362"/>
      <c r="AE206" s="362"/>
      <c r="AF206" s="362"/>
      <c r="AG206" s="362"/>
      <c r="AH206" s="362"/>
      <c r="AI206" s="362"/>
      <c r="AJ206" s="362"/>
      <c r="AK206" s="362"/>
      <c r="AL206" s="362"/>
      <c r="AM206" s="362"/>
      <c r="AN206" s="362"/>
      <c r="AO206" s="362"/>
      <c r="AP206" s="362"/>
      <c r="AQ206" s="362"/>
      <c r="AR206" s="362"/>
      <c r="AS206" s="362"/>
      <c r="AT206" s="362"/>
    </row>
    <row r="207" spans="2:46" ht="14.4" x14ac:dyDescent="0.3">
      <c r="B207" s="362"/>
      <c r="C207" s="362"/>
      <c r="D207" s="362"/>
      <c r="E207" s="362"/>
      <c r="F207" s="362"/>
      <c r="G207" s="362"/>
      <c r="H207" s="362"/>
      <c r="I207" s="362"/>
      <c r="J207" s="362"/>
      <c r="K207" s="362"/>
      <c r="L207" s="362"/>
      <c r="M207" s="362"/>
      <c r="N207" s="362"/>
      <c r="O207" s="362"/>
      <c r="P207" s="362"/>
      <c r="Q207" s="362"/>
      <c r="R207" s="362"/>
      <c r="S207" s="362"/>
      <c r="T207" s="362"/>
      <c r="U207" s="362"/>
      <c r="V207" s="362"/>
      <c r="W207" s="362"/>
      <c r="X207" s="362"/>
      <c r="Y207" s="362"/>
      <c r="Z207" s="362"/>
      <c r="AA207" s="362"/>
      <c r="AB207" s="362"/>
      <c r="AC207" s="362"/>
      <c r="AD207" s="362"/>
      <c r="AE207" s="362"/>
      <c r="AF207" s="362"/>
      <c r="AG207" s="362"/>
      <c r="AH207" s="362"/>
      <c r="AI207" s="362"/>
      <c r="AJ207" s="362"/>
      <c r="AK207" s="362"/>
      <c r="AL207" s="362"/>
      <c r="AM207" s="362"/>
      <c r="AN207" s="362"/>
      <c r="AO207" s="362"/>
      <c r="AP207" s="362"/>
      <c r="AQ207" s="362"/>
      <c r="AR207" s="362"/>
      <c r="AS207" s="362"/>
      <c r="AT207" s="362"/>
    </row>
    <row r="208" spans="2:46" ht="14.4" x14ac:dyDescent="0.3">
      <c r="B208" s="362"/>
      <c r="C208" s="362"/>
      <c r="D208" s="362"/>
      <c r="E208" s="362"/>
      <c r="F208" s="362"/>
      <c r="G208" s="362"/>
      <c r="H208" s="362"/>
      <c r="I208" s="362"/>
      <c r="J208" s="362"/>
      <c r="K208" s="362"/>
      <c r="L208" s="362"/>
      <c r="M208" s="362"/>
      <c r="N208" s="362"/>
      <c r="O208" s="362"/>
      <c r="P208" s="362"/>
      <c r="Q208" s="362"/>
      <c r="R208" s="362"/>
      <c r="S208" s="362"/>
      <c r="T208" s="362"/>
      <c r="U208" s="362"/>
      <c r="V208" s="362"/>
      <c r="W208" s="362"/>
      <c r="X208" s="362"/>
      <c r="Y208" s="362"/>
      <c r="Z208" s="362"/>
      <c r="AA208" s="362"/>
      <c r="AB208" s="362"/>
      <c r="AC208" s="362"/>
      <c r="AD208" s="362"/>
      <c r="AE208" s="362"/>
      <c r="AF208" s="362"/>
      <c r="AG208" s="362"/>
      <c r="AH208" s="362"/>
      <c r="AI208" s="362"/>
      <c r="AJ208" s="362"/>
      <c r="AK208" s="362"/>
      <c r="AL208" s="362"/>
      <c r="AM208" s="362"/>
      <c r="AN208" s="362"/>
      <c r="AO208" s="362"/>
      <c r="AP208" s="362"/>
      <c r="AQ208" s="362"/>
      <c r="AR208" s="362"/>
      <c r="AS208" s="362"/>
      <c r="AT208" s="362"/>
    </row>
    <row r="209" spans="2:46" ht="14.4" x14ac:dyDescent="0.3">
      <c r="B209" s="362"/>
      <c r="C209" s="362"/>
      <c r="D209" s="362"/>
      <c r="E209" s="362"/>
      <c r="F209" s="362"/>
      <c r="G209" s="362"/>
      <c r="H209" s="362"/>
      <c r="I209" s="362"/>
      <c r="J209" s="362"/>
      <c r="K209" s="362"/>
      <c r="L209" s="362"/>
      <c r="M209" s="362"/>
      <c r="N209" s="362"/>
      <c r="O209" s="362"/>
      <c r="P209" s="362"/>
      <c r="Q209" s="362"/>
      <c r="R209" s="362"/>
      <c r="S209" s="362"/>
      <c r="T209" s="362"/>
      <c r="U209" s="362"/>
      <c r="V209" s="362"/>
      <c r="W209" s="362"/>
      <c r="X209" s="362"/>
      <c r="Y209" s="362"/>
      <c r="Z209" s="362"/>
      <c r="AA209" s="362"/>
      <c r="AB209" s="362"/>
      <c r="AC209" s="362"/>
      <c r="AD209" s="362"/>
      <c r="AE209" s="362"/>
      <c r="AF209" s="362"/>
      <c r="AG209" s="362"/>
      <c r="AH209" s="362"/>
      <c r="AI209" s="362"/>
      <c r="AJ209" s="362"/>
      <c r="AK209" s="362"/>
      <c r="AL209" s="362"/>
      <c r="AM209" s="362"/>
      <c r="AN209" s="362"/>
      <c r="AO209" s="362"/>
      <c r="AP209" s="362"/>
      <c r="AQ209" s="362"/>
      <c r="AR209" s="362"/>
      <c r="AS209" s="362"/>
      <c r="AT209" s="362"/>
    </row>
    <row r="210" spans="2:46" ht="14.4" x14ac:dyDescent="0.3">
      <c r="B210" s="362"/>
      <c r="C210" s="362"/>
      <c r="D210" s="362"/>
      <c r="E210" s="362"/>
      <c r="F210" s="362"/>
      <c r="G210" s="362"/>
      <c r="H210" s="362"/>
      <c r="I210" s="362"/>
      <c r="J210" s="362"/>
      <c r="K210" s="362"/>
      <c r="L210" s="362"/>
      <c r="M210" s="362"/>
      <c r="N210" s="362"/>
      <c r="O210" s="362"/>
      <c r="P210" s="362"/>
      <c r="Q210" s="362"/>
      <c r="R210" s="362"/>
      <c r="S210" s="362"/>
      <c r="T210" s="362"/>
      <c r="U210" s="362"/>
      <c r="V210" s="362"/>
      <c r="W210" s="362"/>
      <c r="X210" s="362"/>
      <c r="Y210" s="362"/>
      <c r="Z210" s="362"/>
      <c r="AA210" s="362"/>
      <c r="AB210" s="362"/>
      <c r="AC210" s="362"/>
      <c r="AD210" s="362"/>
      <c r="AE210" s="362"/>
      <c r="AF210" s="362"/>
      <c r="AG210" s="362"/>
      <c r="AH210" s="362"/>
      <c r="AI210" s="362"/>
      <c r="AJ210" s="362"/>
      <c r="AK210" s="362"/>
      <c r="AL210" s="362"/>
      <c r="AM210" s="362"/>
      <c r="AN210" s="362"/>
      <c r="AO210" s="362"/>
      <c r="AP210" s="362"/>
      <c r="AQ210" s="362"/>
      <c r="AR210" s="362"/>
      <c r="AS210" s="362"/>
      <c r="AT210" s="362"/>
    </row>
    <row r="211" spans="2:46" ht="14.4" x14ac:dyDescent="0.3">
      <c r="B211" s="362"/>
      <c r="C211" s="362"/>
      <c r="D211" s="362"/>
      <c r="E211" s="362"/>
      <c r="F211" s="362"/>
      <c r="G211" s="362"/>
      <c r="H211" s="362"/>
      <c r="I211" s="362"/>
      <c r="J211" s="362"/>
      <c r="K211" s="362"/>
      <c r="L211" s="362"/>
      <c r="M211" s="362"/>
      <c r="N211" s="362"/>
      <c r="O211" s="362"/>
      <c r="P211" s="362"/>
      <c r="Q211" s="362"/>
      <c r="R211" s="362"/>
      <c r="S211" s="362"/>
      <c r="T211" s="362"/>
      <c r="U211" s="362"/>
      <c r="V211" s="362"/>
      <c r="W211" s="362"/>
      <c r="X211" s="362"/>
      <c r="Y211" s="362"/>
      <c r="Z211" s="362"/>
      <c r="AA211" s="362"/>
      <c r="AB211" s="362"/>
      <c r="AC211" s="362"/>
      <c r="AD211" s="362"/>
      <c r="AE211" s="362"/>
      <c r="AF211" s="362"/>
      <c r="AG211" s="362"/>
      <c r="AH211" s="362"/>
      <c r="AI211" s="362"/>
      <c r="AJ211" s="362"/>
      <c r="AK211" s="362"/>
      <c r="AL211" s="362"/>
      <c r="AM211" s="362"/>
      <c r="AN211" s="362"/>
      <c r="AO211" s="362"/>
      <c r="AP211" s="362"/>
      <c r="AQ211" s="362"/>
      <c r="AR211" s="362"/>
      <c r="AS211" s="362"/>
      <c r="AT211" s="362"/>
    </row>
    <row r="212" spans="2:46" ht="14.4" x14ac:dyDescent="0.3">
      <c r="B212" s="362"/>
      <c r="C212" s="362"/>
      <c r="D212" s="362"/>
      <c r="E212" s="362"/>
      <c r="F212" s="362"/>
      <c r="G212" s="362"/>
      <c r="H212" s="362"/>
      <c r="I212" s="362"/>
      <c r="J212" s="362"/>
      <c r="K212" s="362"/>
      <c r="L212" s="362"/>
      <c r="M212" s="362"/>
      <c r="N212" s="362"/>
      <c r="O212" s="362"/>
      <c r="P212" s="362"/>
      <c r="Q212" s="362"/>
      <c r="R212" s="362"/>
      <c r="S212" s="362"/>
      <c r="T212" s="362"/>
      <c r="U212" s="362"/>
      <c r="V212" s="362"/>
      <c r="W212" s="362"/>
      <c r="X212" s="362"/>
      <c r="Y212" s="362"/>
      <c r="Z212" s="362"/>
      <c r="AA212" s="362"/>
      <c r="AB212" s="362"/>
      <c r="AC212" s="362"/>
      <c r="AD212" s="362"/>
      <c r="AE212" s="362"/>
      <c r="AF212" s="362"/>
      <c r="AG212" s="362"/>
      <c r="AH212" s="362"/>
      <c r="AI212" s="362"/>
      <c r="AJ212" s="362"/>
      <c r="AK212" s="362"/>
      <c r="AL212" s="362"/>
      <c r="AM212" s="362"/>
      <c r="AN212" s="362"/>
      <c r="AO212" s="362"/>
      <c r="AP212" s="362"/>
      <c r="AQ212" s="362"/>
      <c r="AR212" s="362"/>
      <c r="AS212" s="362"/>
      <c r="AT212" s="362"/>
    </row>
    <row r="213" spans="2:46" ht="14.4" x14ac:dyDescent="0.3">
      <c r="B213" s="362"/>
      <c r="C213" s="362"/>
      <c r="D213" s="362"/>
      <c r="E213" s="362"/>
      <c r="F213" s="362"/>
      <c r="G213" s="362"/>
      <c r="H213" s="362"/>
      <c r="I213" s="362"/>
      <c r="J213" s="362"/>
      <c r="K213" s="362"/>
      <c r="L213" s="362"/>
      <c r="M213" s="362"/>
      <c r="N213" s="362"/>
      <c r="O213" s="362"/>
      <c r="P213" s="362"/>
      <c r="Q213" s="362"/>
      <c r="R213" s="362"/>
      <c r="S213" s="362"/>
      <c r="T213" s="362"/>
      <c r="U213" s="362"/>
      <c r="V213" s="362"/>
      <c r="W213" s="362"/>
      <c r="X213" s="362"/>
      <c r="Y213" s="362"/>
      <c r="Z213" s="362"/>
      <c r="AA213" s="362"/>
      <c r="AB213" s="362"/>
      <c r="AC213" s="362"/>
      <c r="AD213" s="362"/>
      <c r="AE213" s="362"/>
      <c r="AF213" s="362"/>
      <c r="AG213" s="362"/>
      <c r="AH213" s="362"/>
      <c r="AI213" s="362"/>
      <c r="AJ213" s="362"/>
      <c r="AK213" s="362"/>
      <c r="AL213" s="362"/>
      <c r="AM213" s="362"/>
      <c r="AN213" s="362"/>
      <c r="AO213" s="362"/>
      <c r="AP213" s="362"/>
      <c r="AQ213" s="362"/>
      <c r="AR213" s="362"/>
      <c r="AS213" s="362"/>
      <c r="AT213" s="362"/>
    </row>
    <row r="214" spans="2:46" ht="14.4" x14ac:dyDescent="0.3">
      <c r="B214" s="362"/>
      <c r="C214" s="362"/>
      <c r="D214" s="362"/>
      <c r="E214" s="362"/>
      <c r="F214" s="362"/>
      <c r="G214" s="362"/>
      <c r="H214" s="362"/>
      <c r="I214" s="362"/>
      <c r="J214" s="362"/>
      <c r="K214" s="362"/>
      <c r="L214" s="362"/>
      <c r="M214" s="362"/>
      <c r="N214" s="362"/>
      <c r="O214" s="362"/>
      <c r="P214" s="362"/>
      <c r="Q214" s="362"/>
      <c r="R214" s="362"/>
      <c r="S214" s="362"/>
      <c r="T214" s="362"/>
      <c r="U214" s="362"/>
      <c r="V214" s="362"/>
      <c r="W214" s="362"/>
      <c r="X214" s="362"/>
      <c r="Y214" s="362"/>
      <c r="Z214" s="362"/>
      <c r="AA214" s="362"/>
      <c r="AB214" s="362"/>
      <c r="AC214" s="362"/>
      <c r="AD214" s="362"/>
      <c r="AE214" s="362"/>
      <c r="AF214" s="362"/>
      <c r="AG214" s="362"/>
      <c r="AH214" s="362"/>
      <c r="AI214" s="362"/>
      <c r="AJ214" s="362"/>
      <c r="AK214" s="362"/>
      <c r="AL214" s="362"/>
      <c r="AM214" s="362"/>
      <c r="AN214" s="362"/>
      <c r="AO214" s="362"/>
      <c r="AP214" s="362"/>
      <c r="AQ214" s="362"/>
      <c r="AR214" s="362"/>
      <c r="AS214" s="362"/>
      <c r="AT214" s="362"/>
    </row>
    <row r="215" spans="2:46" ht="14.4" x14ac:dyDescent="0.3">
      <c r="B215" s="362"/>
      <c r="C215" s="362"/>
      <c r="D215" s="362"/>
      <c r="E215" s="362"/>
      <c r="F215" s="362"/>
      <c r="G215" s="362"/>
      <c r="H215" s="362"/>
      <c r="I215" s="362"/>
      <c r="J215" s="362"/>
      <c r="K215" s="362"/>
      <c r="L215" s="362"/>
      <c r="M215" s="362"/>
      <c r="N215" s="362"/>
      <c r="O215" s="362"/>
      <c r="P215" s="362"/>
      <c r="Q215" s="362"/>
      <c r="R215" s="362"/>
      <c r="S215" s="362"/>
      <c r="T215" s="362"/>
      <c r="U215" s="362"/>
      <c r="V215" s="362"/>
      <c r="W215" s="362"/>
      <c r="X215" s="362"/>
      <c r="Y215" s="362"/>
      <c r="Z215" s="362"/>
      <c r="AA215" s="362"/>
      <c r="AB215" s="362"/>
      <c r="AC215" s="362"/>
      <c r="AD215" s="362"/>
      <c r="AE215" s="362"/>
      <c r="AF215" s="362"/>
      <c r="AG215" s="362"/>
      <c r="AH215" s="362"/>
      <c r="AI215" s="362"/>
      <c r="AJ215" s="362"/>
      <c r="AK215" s="362"/>
      <c r="AL215" s="362"/>
      <c r="AM215" s="362"/>
      <c r="AN215" s="362"/>
      <c r="AO215" s="362"/>
      <c r="AP215" s="362"/>
      <c r="AQ215" s="362"/>
      <c r="AR215" s="362"/>
      <c r="AS215" s="362"/>
      <c r="AT215" s="362"/>
    </row>
    <row r="216" spans="2:46" ht="14.4" x14ac:dyDescent="0.3">
      <c r="B216" s="362"/>
      <c r="C216" s="362"/>
      <c r="D216" s="362"/>
      <c r="E216" s="362"/>
      <c r="F216" s="362"/>
      <c r="G216" s="362"/>
      <c r="H216" s="362"/>
      <c r="I216" s="362"/>
      <c r="J216" s="362"/>
      <c r="K216" s="362"/>
      <c r="L216" s="362"/>
      <c r="M216" s="362"/>
      <c r="N216" s="362"/>
      <c r="O216" s="362"/>
      <c r="P216" s="362"/>
      <c r="Q216" s="362"/>
      <c r="R216" s="362"/>
      <c r="S216" s="362"/>
      <c r="T216" s="362"/>
      <c r="U216" s="362"/>
      <c r="V216" s="362"/>
      <c r="W216" s="362"/>
      <c r="X216" s="362"/>
      <c r="Y216" s="362"/>
      <c r="Z216" s="362"/>
      <c r="AA216" s="362"/>
      <c r="AB216" s="362"/>
      <c r="AC216" s="362"/>
      <c r="AD216" s="362"/>
      <c r="AE216" s="362"/>
      <c r="AF216" s="362"/>
      <c r="AG216" s="362"/>
      <c r="AH216" s="362"/>
      <c r="AI216" s="362"/>
      <c r="AJ216" s="362"/>
      <c r="AK216" s="362"/>
      <c r="AL216" s="362"/>
      <c r="AM216" s="362"/>
      <c r="AN216" s="362"/>
      <c r="AO216" s="362"/>
      <c r="AP216" s="362"/>
      <c r="AQ216" s="362"/>
      <c r="AR216" s="362"/>
      <c r="AS216" s="362"/>
      <c r="AT216" s="362"/>
    </row>
    <row r="217" spans="2:46" ht="14.4" x14ac:dyDescent="0.3">
      <c r="B217" s="362"/>
      <c r="C217" s="362"/>
      <c r="D217" s="362"/>
      <c r="E217" s="362"/>
      <c r="F217" s="362"/>
      <c r="G217" s="362"/>
      <c r="H217" s="362"/>
      <c r="I217" s="362"/>
      <c r="J217" s="362"/>
      <c r="K217" s="362"/>
      <c r="L217" s="362"/>
      <c r="M217" s="362"/>
      <c r="N217" s="362"/>
      <c r="O217" s="362"/>
      <c r="P217" s="362"/>
      <c r="Q217" s="362"/>
      <c r="R217" s="362"/>
      <c r="S217" s="362"/>
      <c r="T217" s="362"/>
      <c r="U217" s="362"/>
      <c r="V217" s="362"/>
      <c r="W217" s="362"/>
      <c r="X217" s="362"/>
      <c r="Y217" s="362"/>
      <c r="Z217" s="362"/>
      <c r="AA217" s="362"/>
      <c r="AB217" s="362"/>
      <c r="AC217" s="362"/>
      <c r="AD217" s="362"/>
      <c r="AE217" s="362"/>
      <c r="AF217" s="362"/>
      <c r="AG217" s="362"/>
      <c r="AH217" s="362"/>
      <c r="AI217" s="362"/>
      <c r="AJ217" s="362"/>
      <c r="AK217" s="362"/>
      <c r="AL217" s="362"/>
      <c r="AM217" s="362"/>
      <c r="AN217" s="362"/>
      <c r="AO217" s="362"/>
      <c r="AP217" s="362"/>
      <c r="AQ217" s="362"/>
      <c r="AR217" s="362"/>
      <c r="AS217" s="362"/>
      <c r="AT217" s="362"/>
    </row>
    <row r="218" spans="2:46" ht="14.4" x14ac:dyDescent="0.3">
      <c r="B218" s="362"/>
      <c r="C218" s="362"/>
      <c r="D218" s="362"/>
      <c r="E218" s="362"/>
      <c r="F218" s="362"/>
      <c r="G218" s="362"/>
      <c r="H218" s="362"/>
      <c r="I218" s="362"/>
      <c r="J218" s="362"/>
      <c r="K218" s="362"/>
      <c r="L218" s="362"/>
      <c r="M218" s="362"/>
      <c r="N218" s="362"/>
      <c r="O218" s="362"/>
      <c r="P218" s="362"/>
      <c r="Q218" s="362"/>
      <c r="R218" s="362"/>
      <c r="S218" s="362"/>
      <c r="T218" s="362"/>
      <c r="U218" s="362"/>
      <c r="V218" s="362"/>
      <c r="W218" s="362"/>
      <c r="X218" s="362"/>
      <c r="Y218" s="362"/>
      <c r="Z218" s="362"/>
      <c r="AA218" s="362"/>
      <c r="AB218" s="362"/>
      <c r="AC218" s="362"/>
      <c r="AD218" s="362"/>
      <c r="AE218" s="362"/>
      <c r="AF218" s="362"/>
      <c r="AG218" s="362"/>
      <c r="AH218" s="362"/>
      <c r="AI218" s="362"/>
      <c r="AJ218" s="362"/>
      <c r="AK218" s="362"/>
      <c r="AL218" s="362"/>
      <c r="AM218" s="362"/>
      <c r="AN218" s="362"/>
      <c r="AO218" s="362"/>
      <c r="AP218" s="362"/>
      <c r="AQ218" s="362"/>
      <c r="AR218" s="362"/>
      <c r="AS218" s="362"/>
      <c r="AT218" s="362"/>
    </row>
    <row r="219" spans="2:46" ht="14.4" x14ac:dyDescent="0.3">
      <c r="B219" s="362"/>
      <c r="C219" s="362"/>
      <c r="D219" s="362"/>
      <c r="E219" s="362"/>
      <c r="F219" s="362"/>
      <c r="G219" s="362"/>
      <c r="H219" s="362"/>
      <c r="I219" s="362"/>
      <c r="J219" s="362"/>
      <c r="K219" s="362"/>
      <c r="L219" s="362"/>
      <c r="M219" s="362"/>
      <c r="N219" s="362"/>
      <c r="O219" s="362"/>
      <c r="P219" s="362"/>
      <c r="Q219" s="362"/>
      <c r="R219" s="362"/>
      <c r="S219" s="362"/>
      <c r="T219" s="362"/>
      <c r="U219" s="362"/>
      <c r="V219" s="362"/>
      <c r="W219" s="362"/>
      <c r="X219" s="362"/>
      <c r="Y219" s="362"/>
      <c r="Z219" s="362"/>
      <c r="AA219" s="362"/>
      <c r="AB219" s="362"/>
      <c r="AC219" s="362"/>
      <c r="AD219" s="362"/>
      <c r="AE219" s="362"/>
      <c r="AF219" s="362"/>
      <c r="AG219" s="362"/>
      <c r="AH219" s="362"/>
      <c r="AI219" s="362"/>
      <c r="AJ219" s="362"/>
      <c r="AK219" s="362"/>
      <c r="AL219" s="362"/>
      <c r="AM219" s="362"/>
      <c r="AN219" s="362"/>
      <c r="AO219" s="362"/>
      <c r="AP219" s="362"/>
      <c r="AQ219" s="362"/>
      <c r="AR219" s="362"/>
      <c r="AS219" s="362"/>
      <c r="AT219" s="362"/>
    </row>
    <row r="220" spans="2:46" ht="14.4" x14ac:dyDescent="0.3">
      <c r="B220" s="362"/>
      <c r="C220" s="362"/>
      <c r="D220" s="362"/>
      <c r="E220" s="362"/>
      <c r="F220" s="362"/>
      <c r="G220" s="362"/>
      <c r="H220" s="362"/>
      <c r="I220" s="362"/>
      <c r="J220" s="362"/>
      <c r="K220" s="362"/>
      <c r="L220" s="362"/>
      <c r="M220" s="362"/>
      <c r="N220" s="362"/>
      <c r="O220" s="362"/>
      <c r="P220" s="362"/>
      <c r="Q220" s="362"/>
      <c r="R220" s="362"/>
      <c r="S220" s="362"/>
      <c r="T220" s="362"/>
      <c r="U220" s="362"/>
      <c r="V220" s="362"/>
      <c r="W220" s="362"/>
      <c r="X220" s="362"/>
      <c r="Y220" s="362"/>
      <c r="Z220" s="362"/>
      <c r="AA220" s="362"/>
      <c r="AB220" s="362"/>
      <c r="AC220" s="362"/>
      <c r="AD220" s="362"/>
      <c r="AE220" s="362"/>
      <c r="AF220" s="362"/>
      <c r="AG220" s="362"/>
      <c r="AH220" s="362"/>
      <c r="AI220" s="362"/>
      <c r="AJ220" s="362"/>
      <c r="AK220" s="362"/>
      <c r="AL220" s="362"/>
      <c r="AM220" s="362"/>
      <c r="AN220" s="362"/>
      <c r="AO220" s="362"/>
      <c r="AP220" s="362"/>
      <c r="AQ220" s="362"/>
      <c r="AR220" s="362"/>
      <c r="AS220" s="362"/>
      <c r="AT220" s="362"/>
    </row>
    <row r="221" spans="2:46" ht="14.4" x14ac:dyDescent="0.3">
      <c r="B221" s="362"/>
      <c r="C221" s="362"/>
      <c r="D221" s="362"/>
      <c r="E221" s="362"/>
      <c r="F221" s="362"/>
      <c r="G221" s="362"/>
      <c r="H221" s="362"/>
      <c r="I221" s="362"/>
      <c r="J221" s="362"/>
      <c r="K221" s="362"/>
      <c r="L221" s="362"/>
      <c r="M221" s="362"/>
      <c r="N221" s="362"/>
      <c r="O221" s="362"/>
      <c r="P221" s="362"/>
      <c r="Q221" s="362"/>
      <c r="R221" s="362"/>
      <c r="S221" s="362"/>
      <c r="T221" s="362"/>
      <c r="U221" s="362"/>
      <c r="V221" s="362"/>
      <c r="W221" s="362"/>
      <c r="X221" s="362"/>
      <c r="Y221" s="362"/>
      <c r="Z221" s="362"/>
      <c r="AA221" s="362"/>
      <c r="AB221" s="362"/>
      <c r="AC221" s="362"/>
      <c r="AD221" s="362"/>
      <c r="AE221" s="362"/>
      <c r="AF221" s="362"/>
      <c r="AG221" s="362"/>
      <c r="AH221" s="362"/>
      <c r="AI221" s="362"/>
      <c r="AJ221" s="362"/>
      <c r="AK221" s="362"/>
      <c r="AL221" s="362"/>
      <c r="AM221" s="362"/>
      <c r="AN221" s="362"/>
      <c r="AO221" s="362"/>
      <c r="AP221" s="362"/>
      <c r="AQ221" s="362"/>
      <c r="AR221" s="362"/>
      <c r="AS221" s="362"/>
      <c r="AT221" s="362"/>
    </row>
    <row r="222" spans="2:46" ht="14.4" x14ac:dyDescent="0.3">
      <c r="B222" s="362"/>
      <c r="C222" s="362"/>
      <c r="D222" s="362"/>
      <c r="E222" s="362"/>
      <c r="F222" s="362"/>
      <c r="G222" s="362"/>
      <c r="H222" s="362"/>
      <c r="I222" s="362"/>
      <c r="J222" s="362"/>
      <c r="K222" s="362"/>
      <c r="L222" s="362"/>
      <c r="M222" s="362"/>
      <c r="N222" s="362"/>
      <c r="O222" s="362"/>
      <c r="P222" s="362"/>
      <c r="Q222" s="362"/>
      <c r="R222" s="362"/>
      <c r="S222" s="362"/>
      <c r="T222" s="362"/>
      <c r="U222" s="362"/>
      <c r="V222" s="362"/>
      <c r="W222" s="362"/>
      <c r="X222" s="362"/>
      <c r="Y222" s="362"/>
      <c r="Z222" s="362"/>
      <c r="AA222" s="362"/>
      <c r="AB222" s="362"/>
      <c r="AC222" s="362"/>
      <c r="AD222" s="362"/>
      <c r="AE222" s="362"/>
      <c r="AF222" s="362"/>
      <c r="AG222" s="362"/>
      <c r="AH222" s="362"/>
      <c r="AI222" s="362"/>
      <c r="AJ222" s="362"/>
      <c r="AK222" s="362"/>
      <c r="AL222" s="362"/>
      <c r="AM222" s="362"/>
      <c r="AN222" s="362"/>
      <c r="AO222" s="362"/>
      <c r="AP222" s="362"/>
      <c r="AQ222" s="362"/>
      <c r="AR222" s="362"/>
      <c r="AS222" s="362"/>
      <c r="AT222" s="362"/>
    </row>
    <row r="223" spans="2:46" ht="14.4" x14ac:dyDescent="0.3">
      <c r="B223" s="362"/>
      <c r="C223" s="362"/>
      <c r="D223" s="362"/>
      <c r="E223" s="362"/>
      <c r="F223" s="362"/>
      <c r="G223" s="362"/>
      <c r="H223" s="362"/>
      <c r="I223" s="362"/>
      <c r="J223" s="362"/>
      <c r="K223" s="362"/>
      <c r="L223" s="362"/>
      <c r="M223" s="362"/>
      <c r="N223" s="362"/>
      <c r="O223" s="362"/>
      <c r="P223" s="362"/>
      <c r="Q223" s="362"/>
      <c r="R223" s="362"/>
      <c r="S223" s="362"/>
      <c r="T223" s="362"/>
      <c r="U223" s="362"/>
      <c r="V223" s="362"/>
      <c r="W223" s="362"/>
      <c r="X223" s="362"/>
      <c r="Y223" s="362"/>
      <c r="Z223" s="362"/>
      <c r="AA223" s="362"/>
      <c r="AB223" s="362"/>
      <c r="AC223" s="362"/>
      <c r="AD223" s="362"/>
      <c r="AE223" s="362"/>
      <c r="AF223" s="362"/>
      <c r="AG223" s="362"/>
      <c r="AH223" s="362"/>
      <c r="AI223" s="362"/>
      <c r="AJ223" s="362"/>
      <c r="AK223" s="362"/>
      <c r="AL223" s="362"/>
      <c r="AM223" s="362"/>
      <c r="AN223" s="362"/>
      <c r="AO223" s="362"/>
      <c r="AP223" s="362"/>
      <c r="AQ223" s="362"/>
      <c r="AR223" s="362"/>
      <c r="AS223" s="362"/>
      <c r="AT223" s="362"/>
    </row>
    <row r="224" spans="2:46" ht="14.4" x14ac:dyDescent="0.3">
      <c r="B224" s="362"/>
      <c r="C224" s="362"/>
      <c r="D224" s="362"/>
      <c r="E224" s="362"/>
      <c r="F224" s="362"/>
      <c r="G224" s="362"/>
      <c r="H224" s="362"/>
      <c r="I224" s="362"/>
      <c r="J224" s="362"/>
      <c r="K224" s="362"/>
      <c r="L224" s="362"/>
      <c r="M224" s="362"/>
      <c r="N224" s="362"/>
      <c r="O224" s="362"/>
      <c r="P224" s="362"/>
      <c r="Q224" s="362"/>
      <c r="R224" s="362"/>
      <c r="S224" s="362"/>
      <c r="T224" s="362"/>
      <c r="U224" s="362"/>
      <c r="V224" s="362"/>
      <c r="W224" s="362"/>
      <c r="X224" s="362"/>
      <c r="Y224" s="362"/>
      <c r="Z224" s="362"/>
      <c r="AA224" s="362"/>
      <c r="AB224" s="362"/>
      <c r="AC224" s="362"/>
      <c r="AD224" s="362"/>
      <c r="AE224" s="362"/>
      <c r="AF224" s="362"/>
      <c r="AG224" s="362"/>
      <c r="AH224" s="362"/>
      <c r="AI224" s="362"/>
      <c r="AJ224" s="362"/>
      <c r="AK224" s="362"/>
      <c r="AL224" s="362"/>
      <c r="AM224" s="362"/>
      <c r="AN224" s="362"/>
      <c r="AO224" s="362"/>
      <c r="AP224" s="362"/>
      <c r="AQ224" s="362"/>
      <c r="AR224" s="362"/>
      <c r="AS224" s="362"/>
      <c r="AT224" s="362"/>
    </row>
    <row r="225" spans="2:46" ht="14.4" x14ac:dyDescent="0.3">
      <c r="B225" s="362"/>
      <c r="C225" s="362"/>
      <c r="D225" s="362"/>
      <c r="E225" s="362"/>
      <c r="F225" s="362"/>
      <c r="G225" s="362"/>
      <c r="H225" s="362"/>
      <c r="I225" s="362"/>
      <c r="J225" s="362"/>
      <c r="K225" s="362"/>
      <c r="L225" s="362"/>
      <c r="M225" s="362"/>
      <c r="N225" s="362"/>
      <c r="O225" s="362"/>
      <c r="P225" s="362"/>
      <c r="Q225" s="362"/>
      <c r="R225" s="362"/>
      <c r="S225" s="362"/>
      <c r="T225" s="362"/>
      <c r="U225" s="362"/>
      <c r="V225" s="362"/>
      <c r="W225" s="362"/>
      <c r="X225" s="362"/>
      <c r="Y225" s="362"/>
      <c r="Z225" s="362"/>
      <c r="AA225" s="362"/>
      <c r="AB225" s="362"/>
      <c r="AC225" s="362"/>
      <c r="AD225" s="362"/>
      <c r="AE225" s="362"/>
      <c r="AF225" s="362"/>
      <c r="AG225" s="362"/>
      <c r="AH225" s="362"/>
      <c r="AI225" s="362"/>
      <c r="AJ225" s="362"/>
      <c r="AK225" s="362"/>
      <c r="AL225" s="362"/>
      <c r="AM225" s="362"/>
      <c r="AN225" s="362"/>
      <c r="AO225" s="362"/>
      <c r="AP225" s="362"/>
      <c r="AQ225" s="362"/>
      <c r="AR225" s="362"/>
      <c r="AS225" s="362"/>
      <c r="AT225" s="362"/>
    </row>
    <row r="226" spans="2:46" ht="14.4" x14ac:dyDescent="0.3">
      <c r="B226" s="362"/>
      <c r="C226" s="362"/>
      <c r="D226" s="362"/>
      <c r="E226" s="362"/>
      <c r="F226" s="362"/>
      <c r="G226" s="362"/>
      <c r="H226" s="362"/>
      <c r="I226" s="362"/>
      <c r="J226" s="362"/>
      <c r="K226" s="362"/>
      <c r="L226" s="362"/>
      <c r="M226" s="362"/>
      <c r="N226" s="362"/>
      <c r="O226" s="362"/>
      <c r="P226" s="362"/>
      <c r="Q226" s="362"/>
      <c r="R226" s="362"/>
      <c r="S226" s="362"/>
      <c r="T226" s="362"/>
      <c r="U226" s="362"/>
      <c r="V226" s="362"/>
      <c r="W226" s="362"/>
      <c r="X226" s="362"/>
      <c r="Y226" s="362"/>
      <c r="Z226" s="362"/>
      <c r="AA226" s="362"/>
      <c r="AB226" s="362"/>
      <c r="AC226" s="362"/>
      <c r="AD226" s="362"/>
      <c r="AE226" s="362"/>
      <c r="AF226" s="362"/>
      <c r="AG226" s="362"/>
      <c r="AH226" s="362"/>
      <c r="AI226" s="362"/>
      <c r="AJ226" s="362"/>
      <c r="AK226" s="362"/>
      <c r="AL226" s="362"/>
      <c r="AM226" s="362"/>
      <c r="AN226" s="362"/>
      <c r="AO226" s="362"/>
      <c r="AP226" s="362"/>
      <c r="AQ226" s="362"/>
      <c r="AR226" s="362"/>
      <c r="AS226" s="362"/>
      <c r="AT226" s="362"/>
    </row>
    <row r="227" spans="2:46" ht="14.4" x14ac:dyDescent="0.3">
      <c r="B227" s="362"/>
      <c r="C227" s="362"/>
      <c r="D227" s="362"/>
      <c r="E227" s="362"/>
      <c r="F227" s="362"/>
      <c r="G227" s="362"/>
      <c r="H227" s="362"/>
      <c r="I227" s="362"/>
      <c r="J227" s="362"/>
      <c r="K227" s="362"/>
      <c r="L227" s="362"/>
      <c r="M227" s="362"/>
      <c r="N227" s="362"/>
      <c r="O227" s="362"/>
      <c r="P227" s="362"/>
      <c r="Q227" s="362"/>
      <c r="R227" s="362"/>
      <c r="S227" s="362"/>
      <c r="T227" s="362"/>
      <c r="U227" s="362"/>
      <c r="V227" s="362"/>
      <c r="W227" s="362"/>
      <c r="X227" s="362"/>
      <c r="Y227" s="362"/>
      <c r="Z227" s="362"/>
      <c r="AA227" s="362"/>
      <c r="AB227" s="362"/>
      <c r="AC227" s="362"/>
      <c r="AD227" s="362"/>
      <c r="AE227" s="362"/>
      <c r="AF227" s="362"/>
      <c r="AG227" s="362"/>
      <c r="AH227" s="362"/>
      <c r="AI227" s="362"/>
      <c r="AJ227" s="362"/>
      <c r="AK227" s="362"/>
      <c r="AL227" s="362"/>
      <c r="AM227" s="362"/>
      <c r="AN227" s="362"/>
      <c r="AO227" s="362"/>
      <c r="AP227" s="362"/>
      <c r="AQ227" s="362"/>
      <c r="AR227" s="362"/>
      <c r="AS227" s="362"/>
      <c r="AT227" s="362"/>
    </row>
    <row r="228" spans="2:46" ht="14.4" x14ac:dyDescent="0.3">
      <c r="B228" s="362"/>
      <c r="C228" s="362"/>
      <c r="D228" s="362"/>
      <c r="E228" s="362"/>
      <c r="F228" s="362"/>
      <c r="G228" s="362"/>
      <c r="H228" s="362"/>
      <c r="I228" s="362"/>
      <c r="J228" s="362"/>
      <c r="K228" s="362"/>
      <c r="L228" s="362"/>
      <c r="M228" s="362"/>
      <c r="N228" s="362"/>
      <c r="O228" s="362"/>
      <c r="P228" s="362"/>
      <c r="Q228" s="362"/>
      <c r="R228" s="362"/>
      <c r="S228" s="362"/>
      <c r="T228" s="362"/>
      <c r="U228" s="362"/>
      <c r="V228" s="362"/>
      <c r="W228" s="362"/>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c r="AS228" s="362"/>
      <c r="AT228" s="362"/>
    </row>
    <row r="229" spans="2:46" ht="14.4" x14ac:dyDescent="0.3">
      <c r="B229" s="362"/>
      <c r="C229" s="362"/>
      <c r="D229" s="362"/>
      <c r="E229" s="362"/>
      <c r="F229" s="362"/>
      <c r="G229" s="362"/>
      <c r="H229" s="362"/>
      <c r="I229" s="362"/>
      <c r="J229" s="362"/>
      <c r="K229" s="362"/>
      <c r="L229" s="362"/>
      <c r="M229" s="362"/>
      <c r="N229" s="362"/>
      <c r="O229" s="362"/>
      <c r="P229" s="362"/>
      <c r="Q229" s="362"/>
      <c r="R229" s="362"/>
      <c r="S229" s="362"/>
      <c r="T229" s="362"/>
      <c r="U229" s="362"/>
      <c r="V229" s="362"/>
      <c r="W229" s="362"/>
      <c r="X229" s="362"/>
      <c r="Y229" s="362"/>
      <c r="Z229" s="362"/>
      <c r="AA229" s="362"/>
      <c r="AB229" s="362"/>
      <c r="AC229" s="362"/>
      <c r="AD229" s="362"/>
      <c r="AE229" s="362"/>
      <c r="AF229" s="362"/>
      <c r="AG229" s="362"/>
      <c r="AH229" s="362"/>
      <c r="AI229" s="362"/>
      <c r="AJ229" s="362"/>
      <c r="AK229" s="362"/>
      <c r="AL229" s="362"/>
      <c r="AM229" s="362"/>
      <c r="AN229" s="362"/>
      <c r="AO229" s="362"/>
      <c r="AP229" s="362"/>
      <c r="AQ229" s="362"/>
      <c r="AR229" s="362"/>
      <c r="AS229" s="362"/>
      <c r="AT229" s="362"/>
    </row>
    <row r="230" spans="2:46" ht="14.4" x14ac:dyDescent="0.3">
      <c r="B230" s="362"/>
      <c r="C230" s="362"/>
      <c r="D230" s="362"/>
      <c r="E230" s="362"/>
      <c r="F230" s="362"/>
      <c r="G230" s="362"/>
      <c r="H230" s="362"/>
      <c r="I230" s="362"/>
      <c r="J230" s="362"/>
      <c r="K230" s="362"/>
      <c r="L230" s="362"/>
      <c r="M230" s="362"/>
      <c r="N230" s="362"/>
      <c r="O230" s="362"/>
      <c r="P230" s="362"/>
      <c r="Q230" s="362"/>
      <c r="R230" s="362"/>
      <c r="S230" s="362"/>
      <c r="T230" s="362"/>
      <c r="U230" s="362"/>
      <c r="V230" s="362"/>
      <c r="W230" s="362"/>
      <c r="X230" s="362"/>
      <c r="Y230" s="362"/>
      <c r="Z230" s="362"/>
      <c r="AA230" s="362"/>
      <c r="AB230" s="362"/>
      <c r="AC230" s="362"/>
      <c r="AD230" s="362"/>
      <c r="AE230" s="362"/>
      <c r="AF230" s="362"/>
      <c r="AG230" s="362"/>
      <c r="AH230" s="362"/>
      <c r="AI230" s="362"/>
      <c r="AJ230" s="362"/>
      <c r="AK230" s="362"/>
      <c r="AL230" s="362"/>
      <c r="AM230" s="362"/>
      <c r="AN230" s="362"/>
      <c r="AO230" s="362"/>
      <c r="AP230" s="362"/>
      <c r="AQ230" s="362"/>
      <c r="AR230" s="362"/>
      <c r="AS230" s="362"/>
      <c r="AT230" s="362"/>
    </row>
    <row r="231" spans="2:46" ht="14.4" x14ac:dyDescent="0.3">
      <c r="B231" s="362"/>
      <c r="C231" s="362"/>
      <c r="D231" s="362"/>
      <c r="E231" s="362"/>
      <c r="F231" s="362"/>
      <c r="G231" s="362"/>
      <c r="H231" s="362"/>
      <c r="I231" s="362"/>
      <c r="J231" s="362"/>
      <c r="K231" s="362"/>
      <c r="L231" s="362"/>
      <c r="M231" s="362"/>
      <c r="N231" s="362"/>
      <c r="O231" s="362"/>
      <c r="P231" s="362"/>
      <c r="Q231" s="362"/>
      <c r="R231" s="362"/>
      <c r="S231" s="362"/>
      <c r="T231" s="362"/>
      <c r="U231" s="362"/>
      <c r="V231" s="362"/>
      <c r="W231" s="362"/>
      <c r="X231" s="362"/>
      <c r="Y231" s="362"/>
      <c r="Z231" s="362"/>
      <c r="AA231" s="362"/>
      <c r="AB231" s="362"/>
      <c r="AC231" s="362"/>
      <c r="AD231" s="362"/>
      <c r="AE231" s="362"/>
      <c r="AF231" s="362"/>
      <c r="AG231" s="362"/>
      <c r="AH231" s="362"/>
      <c r="AI231" s="362"/>
      <c r="AJ231" s="362"/>
      <c r="AK231" s="362"/>
      <c r="AL231" s="362"/>
      <c r="AM231" s="362"/>
      <c r="AN231" s="362"/>
      <c r="AO231" s="362"/>
      <c r="AP231" s="362"/>
      <c r="AQ231" s="362"/>
      <c r="AR231" s="362"/>
      <c r="AS231" s="362"/>
      <c r="AT231" s="362"/>
    </row>
    <row r="232" spans="2:46" ht="14.4" x14ac:dyDescent="0.3">
      <c r="B232" s="362"/>
      <c r="C232" s="362"/>
      <c r="D232" s="362"/>
      <c r="E232" s="362"/>
      <c r="F232" s="362"/>
      <c r="G232" s="362"/>
      <c r="H232" s="362"/>
      <c r="I232" s="362"/>
      <c r="J232" s="362"/>
      <c r="K232" s="362"/>
      <c r="L232" s="362"/>
      <c r="M232" s="362"/>
      <c r="N232" s="362"/>
      <c r="O232" s="362"/>
      <c r="P232" s="362"/>
      <c r="Q232" s="362"/>
      <c r="R232" s="362"/>
      <c r="S232" s="362"/>
      <c r="T232" s="362"/>
      <c r="U232" s="362"/>
      <c r="V232" s="362"/>
      <c r="W232" s="362"/>
      <c r="X232" s="362"/>
      <c r="Y232" s="362"/>
      <c r="Z232" s="362"/>
      <c r="AA232" s="362"/>
      <c r="AB232" s="362"/>
      <c r="AC232" s="362"/>
      <c r="AD232" s="362"/>
      <c r="AE232" s="362"/>
      <c r="AF232" s="362"/>
      <c r="AG232" s="362"/>
      <c r="AH232" s="362"/>
      <c r="AI232" s="362"/>
      <c r="AJ232" s="362"/>
      <c r="AK232" s="362"/>
      <c r="AL232" s="362"/>
      <c r="AM232" s="362"/>
      <c r="AN232" s="362"/>
      <c r="AO232" s="362"/>
      <c r="AP232" s="362"/>
      <c r="AQ232" s="362"/>
      <c r="AR232" s="362"/>
      <c r="AS232" s="362"/>
      <c r="AT232" s="362"/>
    </row>
    <row r="233" spans="2:46" ht="14.4" x14ac:dyDescent="0.3">
      <c r="B233" s="362"/>
      <c r="C233" s="362"/>
      <c r="D233" s="362"/>
      <c r="E233" s="362"/>
      <c r="F233" s="362"/>
      <c r="G233" s="362"/>
      <c r="H233" s="362"/>
      <c r="I233" s="362"/>
      <c r="J233" s="362"/>
      <c r="K233" s="362"/>
      <c r="L233" s="362"/>
      <c r="M233" s="362"/>
      <c r="N233" s="362"/>
      <c r="O233" s="362"/>
      <c r="P233" s="362"/>
      <c r="Q233" s="362"/>
      <c r="R233" s="362"/>
      <c r="S233" s="362"/>
      <c r="T233" s="362"/>
      <c r="U233" s="362"/>
      <c r="V233" s="362"/>
      <c r="W233" s="362"/>
      <c r="X233" s="362"/>
      <c r="Y233" s="362"/>
      <c r="Z233" s="362"/>
      <c r="AA233" s="362"/>
      <c r="AB233" s="362"/>
      <c r="AC233" s="362"/>
      <c r="AD233" s="362"/>
      <c r="AE233" s="362"/>
      <c r="AF233" s="362"/>
      <c r="AG233" s="362"/>
      <c r="AH233" s="362"/>
      <c r="AI233" s="362"/>
      <c r="AJ233" s="362"/>
      <c r="AK233" s="362"/>
      <c r="AL233" s="362"/>
      <c r="AM233" s="362"/>
      <c r="AN233" s="362"/>
      <c r="AO233" s="362"/>
      <c r="AP233" s="362"/>
      <c r="AQ233" s="362"/>
      <c r="AR233" s="362"/>
      <c r="AS233" s="362"/>
      <c r="AT233" s="362"/>
    </row>
    <row r="234" spans="2:46" ht="14.4" x14ac:dyDescent="0.3">
      <c r="B234" s="362"/>
      <c r="C234" s="362"/>
      <c r="D234" s="362"/>
      <c r="E234" s="362"/>
      <c r="F234" s="362"/>
      <c r="G234" s="362"/>
      <c r="H234" s="362"/>
      <c r="I234" s="362"/>
      <c r="J234" s="362"/>
      <c r="K234" s="362"/>
      <c r="L234" s="362"/>
      <c r="M234" s="362"/>
      <c r="N234" s="362"/>
      <c r="O234" s="362"/>
      <c r="P234" s="362"/>
      <c r="Q234" s="362"/>
      <c r="R234" s="362"/>
      <c r="S234" s="362"/>
      <c r="T234" s="362"/>
      <c r="U234" s="362"/>
      <c r="V234" s="362"/>
      <c r="W234" s="362"/>
      <c r="X234" s="362"/>
      <c r="Y234" s="362"/>
      <c r="Z234" s="362"/>
      <c r="AA234" s="362"/>
      <c r="AB234" s="362"/>
      <c r="AC234" s="362"/>
      <c r="AD234" s="362"/>
      <c r="AE234" s="362"/>
      <c r="AF234" s="362"/>
      <c r="AG234" s="362"/>
      <c r="AH234" s="362"/>
      <c r="AI234" s="362"/>
      <c r="AJ234" s="362"/>
      <c r="AK234" s="362"/>
      <c r="AL234" s="362"/>
      <c r="AM234" s="362"/>
      <c r="AN234" s="362"/>
      <c r="AO234" s="362"/>
      <c r="AP234" s="362"/>
      <c r="AQ234" s="362"/>
      <c r="AR234" s="362"/>
      <c r="AS234" s="362"/>
      <c r="AT234" s="362"/>
    </row>
    <row r="235" spans="2:46" ht="14.4" x14ac:dyDescent="0.3">
      <c r="B235" s="362"/>
      <c r="C235" s="362"/>
      <c r="D235" s="362"/>
      <c r="E235" s="362"/>
      <c r="F235" s="362"/>
      <c r="G235" s="362"/>
      <c r="H235" s="362"/>
      <c r="I235" s="362"/>
      <c r="J235" s="362"/>
      <c r="K235" s="362"/>
      <c r="L235" s="362"/>
      <c r="M235" s="362"/>
      <c r="N235" s="362"/>
      <c r="O235" s="362"/>
      <c r="P235" s="362"/>
      <c r="Q235" s="362"/>
      <c r="R235" s="362"/>
      <c r="S235" s="362"/>
      <c r="T235" s="362"/>
      <c r="U235" s="362"/>
      <c r="V235" s="362"/>
      <c r="W235" s="362"/>
      <c r="X235" s="362"/>
      <c r="Y235" s="362"/>
      <c r="Z235" s="362"/>
      <c r="AA235" s="362"/>
      <c r="AB235" s="362"/>
      <c r="AC235" s="362"/>
      <c r="AD235" s="362"/>
      <c r="AE235" s="362"/>
      <c r="AF235" s="362"/>
      <c r="AG235" s="362"/>
      <c r="AH235" s="362"/>
      <c r="AI235" s="362"/>
      <c r="AJ235" s="362"/>
      <c r="AK235" s="362"/>
      <c r="AL235" s="362"/>
      <c r="AM235" s="362"/>
      <c r="AN235" s="362"/>
      <c r="AO235" s="362"/>
      <c r="AP235" s="362"/>
      <c r="AQ235" s="362"/>
      <c r="AR235" s="362"/>
      <c r="AS235" s="362"/>
      <c r="AT235" s="362"/>
    </row>
    <row r="236" spans="2:46" ht="14.4" x14ac:dyDescent="0.3">
      <c r="B236" s="362"/>
      <c r="C236" s="362"/>
      <c r="D236" s="362"/>
      <c r="E236" s="362"/>
      <c r="F236" s="362"/>
      <c r="G236" s="362"/>
      <c r="H236" s="362"/>
      <c r="I236" s="362"/>
      <c r="J236" s="362"/>
      <c r="K236" s="362"/>
      <c r="L236" s="362"/>
      <c r="M236" s="362"/>
      <c r="N236" s="362"/>
      <c r="O236" s="362"/>
      <c r="P236" s="362"/>
      <c r="Q236" s="362"/>
      <c r="R236" s="362"/>
      <c r="S236" s="362"/>
      <c r="T236" s="362"/>
      <c r="U236" s="362"/>
      <c r="V236" s="362"/>
      <c r="W236" s="362"/>
      <c r="X236" s="362"/>
      <c r="Y236" s="362"/>
      <c r="Z236" s="362"/>
      <c r="AA236" s="362"/>
      <c r="AB236" s="362"/>
      <c r="AC236" s="362"/>
      <c r="AD236" s="362"/>
      <c r="AE236" s="362"/>
      <c r="AF236" s="362"/>
      <c r="AG236" s="362"/>
      <c r="AH236" s="362"/>
      <c r="AI236" s="362"/>
      <c r="AJ236" s="362"/>
      <c r="AK236" s="362"/>
      <c r="AL236" s="362"/>
      <c r="AM236" s="362"/>
      <c r="AN236" s="362"/>
      <c r="AO236" s="362"/>
      <c r="AP236" s="362"/>
      <c r="AQ236" s="362"/>
      <c r="AR236" s="362"/>
      <c r="AS236" s="362"/>
      <c r="AT236" s="362"/>
    </row>
    <row r="237" spans="2:46" ht="14.4" x14ac:dyDescent="0.3">
      <c r="B237" s="362"/>
      <c r="C237" s="362"/>
      <c r="D237" s="362"/>
      <c r="E237" s="362"/>
      <c r="F237" s="362"/>
      <c r="G237" s="362"/>
      <c r="H237" s="362"/>
      <c r="I237" s="362"/>
      <c r="J237" s="362"/>
      <c r="K237" s="362"/>
      <c r="L237" s="362"/>
      <c r="M237" s="362"/>
      <c r="N237" s="362"/>
      <c r="O237" s="362"/>
      <c r="P237" s="362"/>
      <c r="Q237" s="362"/>
      <c r="R237" s="362"/>
      <c r="S237" s="362"/>
      <c r="T237" s="362"/>
      <c r="U237" s="362"/>
      <c r="V237" s="362"/>
      <c r="W237" s="362"/>
      <c r="X237" s="362"/>
      <c r="Y237" s="362"/>
      <c r="Z237" s="362"/>
      <c r="AA237" s="362"/>
      <c r="AB237" s="362"/>
      <c r="AC237" s="362"/>
      <c r="AD237" s="362"/>
      <c r="AE237" s="362"/>
      <c r="AF237" s="362"/>
      <c r="AG237" s="362"/>
      <c r="AH237" s="362"/>
      <c r="AI237" s="362"/>
      <c r="AJ237" s="362"/>
      <c r="AK237" s="362"/>
      <c r="AL237" s="362"/>
      <c r="AM237" s="362"/>
      <c r="AN237" s="362"/>
      <c r="AO237" s="362"/>
      <c r="AP237" s="362"/>
      <c r="AQ237" s="362"/>
      <c r="AR237" s="362"/>
      <c r="AS237" s="362"/>
      <c r="AT237" s="362"/>
    </row>
    <row r="238" spans="2:46" ht="14.4" x14ac:dyDescent="0.3">
      <c r="B238" s="362"/>
      <c r="C238" s="362"/>
      <c r="D238" s="362"/>
      <c r="E238" s="362"/>
      <c r="F238" s="362"/>
      <c r="G238" s="362"/>
      <c r="H238" s="362"/>
      <c r="I238" s="362"/>
      <c r="J238" s="362"/>
      <c r="K238" s="362"/>
      <c r="L238" s="362"/>
      <c r="M238" s="362"/>
      <c r="N238" s="362"/>
      <c r="O238" s="362"/>
      <c r="P238" s="362"/>
      <c r="Q238" s="362"/>
      <c r="R238" s="362"/>
      <c r="S238" s="362"/>
      <c r="T238" s="362"/>
      <c r="U238" s="362"/>
      <c r="V238" s="362"/>
      <c r="W238" s="362"/>
      <c r="X238" s="362"/>
      <c r="Y238" s="362"/>
      <c r="Z238" s="362"/>
      <c r="AA238" s="362"/>
      <c r="AB238" s="362"/>
      <c r="AC238" s="362"/>
      <c r="AD238" s="362"/>
      <c r="AE238" s="362"/>
      <c r="AF238" s="362"/>
      <c r="AG238" s="362"/>
      <c r="AH238" s="362"/>
      <c r="AI238" s="362"/>
      <c r="AJ238" s="362"/>
      <c r="AK238" s="362"/>
      <c r="AL238" s="362"/>
      <c r="AM238" s="362"/>
      <c r="AN238" s="362"/>
      <c r="AO238" s="362"/>
      <c r="AP238" s="362"/>
      <c r="AQ238" s="362"/>
      <c r="AR238" s="362"/>
      <c r="AS238" s="362"/>
      <c r="AT238" s="362"/>
    </row>
    <row r="239" spans="2:46" ht="14.4" x14ac:dyDescent="0.3">
      <c r="B239" s="362"/>
      <c r="C239" s="362"/>
      <c r="D239" s="362"/>
      <c r="E239" s="362"/>
      <c r="F239" s="362"/>
      <c r="G239" s="362"/>
      <c r="H239" s="362"/>
      <c r="I239" s="362"/>
      <c r="J239" s="362"/>
      <c r="K239" s="362"/>
      <c r="L239" s="362"/>
      <c r="M239" s="362"/>
      <c r="N239" s="362"/>
      <c r="O239" s="362"/>
      <c r="P239" s="362"/>
      <c r="Q239" s="362"/>
      <c r="R239" s="362"/>
      <c r="S239" s="362"/>
      <c r="T239" s="362"/>
      <c r="U239" s="362"/>
      <c r="V239" s="362"/>
      <c r="W239" s="362"/>
      <c r="X239" s="362"/>
      <c r="Y239" s="362"/>
      <c r="Z239" s="362"/>
      <c r="AA239" s="362"/>
      <c r="AB239" s="362"/>
      <c r="AC239" s="362"/>
      <c r="AD239" s="362"/>
      <c r="AE239" s="362"/>
      <c r="AF239" s="362"/>
      <c r="AG239" s="362"/>
      <c r="AH239" s="362"/>
      <c r="AI239" s="362"/>
      <c r="AJ239" s="362"/>
      <c r="AK239" s="362"/>
      <c r="AL239" s="362"/>
      <c r="AM239" s="362"/>
      <c r="AN239" s="362"/>
      <c r="AO239" s="362"/>
      <c r="AP239" s="362"/>
      <c r="AQ239" s="362"/>
      <c r="AR239" s="362"/>
      <c r="AS239" s="362"/>
      <c r="AT239" s="362"/>
    </row>
    <row r="240" spans="2:46" ht="14.4" x14ac:dyDescent="0.3">
      <c r="B240" s="362"/>
      <c r="C240" s="362"/>
      <c r="D240" s="362"/>
      <c r="E240" s="362"/>
      <c r="F240" s="362"/>
      <c r="G240" s="362"/>
      <c r="H240" s="362"/>
      <c r="I240" s="362"/>
      <c r="J240" s="362"/>
      <c r="K240" s="362"/>
      <c r="L240" s="362"/>
      <c r="M240" s="362"/>
      <c r="N240" s="362"/>
      <c r="O240" s="362"/>
      <c r="P240" s="362"/>
      <c r="Q240" s="362"/>
      <c r="R240" s="362"/>
      <c r="S240" s="362"/>
      <c r="T240" s="362"/>
      <c r="U240" s="362"/>
      <c r="V240" s="362"/>
      <c r="W240" s="362"/>
      <c r="X240" s="362"/>
      <c r="Y240" s="362"/>
      <c r="Z240" s="362"/>
      <c r="AA240" s="362"/>
      <c r="AB240" s="362"/>
      <c r="AC240" s="362"/>
      <c r="AD240" s="362"/>
      <c r="AE240" s="362"/>
      <c r="AF240" s="362"/>
      <c r="AG240" s="362"/>
      <c r="AH240" s="362"/>
      <c r="AI240" s="362"/>
      <c r="AJ240" s="362"/>
      <c r="AK240" s="362"/>
      <c r="AL240" s="362"/>
      <c r="AM240" s="362"/>
      <c r="AN240" s="362"/>
      <c r="AO240" s="362"/>
      <c r="AP240" s="362"/>
      <c r="AQ240" s="362"/>
      <c r="AR240" s="362"/>
      <c r="AS240" s="362"/>
      <c r="AT240" s="362"/>
    </row>
    <row r="241" spans="2:46" ht="14.4" x14ac:dyDescent="0.3">
      <c r="B241" s="362"/>
      <c r="C241" s="362"/>
      <c r="D241" s="362"/>
      <c r="E241" s="362"/>
      <c r="F241" s="362"/>
      <c r="G241" s="362"/>
      <c r="H241" s="362"/>
      <c r="I241" s="362"/>
      <c r="J241" s="362"/>
      <c r="K241" s="362"/>
      <c r="L241" s="362"/>
      <c r="M241" s="362"/>
      <c r="N241" s="362"/>
      <c r="O241" s="362"/>
      <c r="P241" s="362"/>
      <c r="Q241" s="362"/>
      <c r="R241" s="362"/>
      <c r="S241" s="362"/>
      <c r="T241" s="362"/>
      <c r="U241" s="362"/>
      <c r="V241" s="362"/>
      <c r="W241" s="362"/>
      <c r="X241" s="362"/>
      <c r="Y241" s="362"/>
      <c r="Z241" s="362"/>
      <c r="AA241" s="362"/>
      <c r="AB241" s="362"/>
      <c r="AC241" s="362"/>
      <c r="AD241" s="362"/>
      <c r="AE241" s="362"/>
      <c r="AF241" s="362"/>
      <c r="AG241" s="362"/>
      <c r="AH241" s="362"/>
      <c r="AI241" s="362"/>
      <c r="AJ241" s="362"/>
      <c r="AK241" s="362"/>
      <c r="AL241" s="362"/>
      <c r="AM241" s="362"/>
      <c r="AN241" s="362"/>
      <c r="AO241" s="362"/>
      <c r="AP241" s="362"/>
      <c r="AQ241" s="362"/>
      <c r="AR241" s="362"/>
      <c r="AS241" s="362"/>
      <c r="AT241" s="362"/>
    </row>
    <row r="242" spans="2:46" ht="14.4" x14ac:dyDescent="0.3">
      <c r="B242" s="362"/>
      <c r="C242" s="362"/>
      <c r="D242" s="362"/>
      <c r="E242" s="362"/>
      <c r="F242" s="362"/>
      <c r="G242" s="362"/>
      <c r="H242" s="362"/>
      <c r="I242" s="362"/>
      <c r="J242" s="362"/>
      <c r="K242" s="362"/>
      <c r="L242" s="362"/>
      <c r="M242" s="362"/>
      <c r="N242" s="362"/>
      <c r="O242" s="362"/>
      <c r="P242" s="362"/>
      <c r="Q242" s="362"/>
      <c r="R242" s="362"/>
      <c r="S242" s="362"/>
      <c r="T242" s="362"/>
      <c r="U242" s="362"/>
      <c r="V242" s="362"/>
      <c r="W242" s="362"/>
      <c r="X242" s="362"/>
      <c r="Y242" s="362"/>
      <c r="Z242" s="362"/>
      <c r="AA242" s="362"/>
      <c r="AB242" s="362"/>
      <c r="AC242" s="362"/>
      <c r="AD242" s="362"/>
      <c r="AE242" s="362"/>
      <c r="AF242" s="362"/>
      <c r="AG242" s="362"/>
      <c r="AH242" s="362"/>
      <c r="AI242" s="362"/>
      <c r="AJ242" s="362"/>
      <c r="AK242" s="362"/>
      <c r="AL242" s="362"/>
      <c r="AM242" s="362"/>
      <c r="AN242" s="362"/>
      <c r="AO242" s="362"/>
      <c r="AP242" s="362"/>
      <c r="AQ242" s="362"/>
      <c r="AR242" s="362"/>
      <c r="AS242" s="362"/>
      <c r="AT242" s="362"/>
    </row>
    <row r="243" spans="2:46" ht="14.4" x14ac:dyDescent="0.3">
      <c r="B243" s="362"/>
      <c r="C243" s="362"/>
      <c r="D243" s="362"/>
      <c r="E243" s="362"/>
      <c r="F243" s="362"/>
      <c r="G243" s="362"/>
      <c r="H243" s="362"/>
      <c r="I243" s="362"/>
      <c r="J243" s="362"/>
      <c r="K243" s="362"/>
      <c r="L243" s="362"/>
      <c r="M243" s="362"/>
      <c r="N243" s="362"/>
      <c r="O243" s="362"/>
      <c r="P243" s="362"/>
      <c r="Q243" s="362"/>
      <c r="R243" s="362"/>
      <c r="S243" s="362"/>
      <c r="T243" s="362"/>
      <c r="U243" s="362"/>
      <c r="V243" s="362"/>
      <c r="W243" s="362"/>
      <c r="X243" s="362"/>
      <c r="Y243" s="362"/>
      <c r="Z243" s="362"/>
      <c r="AA243" s="362"/>
      <c r="AB243" s="362"/>
      <c r="AC243" s="362"/>
      <c r="AD243" s="362"/>
      <c r="AE243" s="362"/>
      <c r="AF243" s="362"/>
      <c r="AG243" s="362"/>
      <c r="AH243" s="362"/>
      <c r="AI243" s="362"/>
      <c r="AJ243" s="362"/>
      <c r="AK243" s="362"/>
      <c r="AL243" s="362"/>
      <c r="AM243" s="362"/>
      <c r="AN243" s="362"/>
      <c r="AO243" s="362"/>
      <c r="AP243" s="362"/>
      <c r="AQ243" s="362"/>
      <c r="AR243" s="362"/>
      <c r="AS243" s="362"/>
      <c r="AT243" s="362"/>
    </row>
    <row r="244" spans="2:46" ht="14.4" x14ac:dyDescent="0.3">
      <c r="B244" s="362"/>
      <c r="C244" s="362"/>
      <c r="D244" s="362"/>
      <c r="E244" s="362"/>
      <c r="F244" s="362"/>
      <c r="G244" s="362"/>
      <c r="H244" s="362"/>
      <c r="I244" s="362"/>
      <c r="J244" s="362"/>
      <c r="K244" s="362"/>
      <c r="L244" s="362"/>
      <c r="M244" s="362"/>
      <c r="N244" s="362"/>
      <c r="O244" s="362"/>
      <c r="P244" s="362"/>
      <c r="Q244" s="362"/>
      <c r="R244" s="362"/>
      <c r="S244" s="362"/>
      <c r="T244" s="362"/>
      <c r="U244" s="362"/>
      <c r="V244" s="362"/>
      <c r="W244" s="362"/>
      <c r="X244" s="362"/>
      <c r="Y244" s="362"/>
      <c r="Z244" s="362"/>
      <c r="AA244" s="362"/>
      <c r="AB244" s="362"/>
      <c r="AC244" s="362"/>
      <c r="AD244" s="362"/>
      <c r="AE244" s="362"/>
      <c r="AF244" s="362"/>
      <c r="AG244" s="362"/>
      <c r="AH244" s="362"/>
      <c r="AI244" s="362"/>
      <c r="AJ244" s="362"/>
      <c r="AK244" s="362"/>
      <c r="AL244" s="362"/>
      <c r="AM244" s="362"/>
      <c r="AN244" s="362"/>
      <c r="AO244" s="362"/>
      <c r="AP244" s="362"/>
      <c r="AQ244" s="362"/>
      <c r="AR244" s="362"/>
      <c r="AS244" s="362"/>
      <c r="AT244" s="362"/>
    </row>
    <row r="245" spans="2:46" ht="14.4" x14ac:dyDescent="0.3">
      <c r="B245" s="362"/>
      <c r="C245" s="362"/>
      <c r="D245" s="362"/>
      <c r="E245" s="362"/>
      <c r="F245" s="362"/>
      <c r="G245" s="362"/>
      <c r="H245" s="362"/>
      <c r="I245" s="362"/>
      <c r="J245" s="362"/>
      <c r="K245" s="362"/>
      <c r="L245" s="362"/>
      <c r="M245" s="362"/>
      <c r="N245" s="362"/>
      <c r="O245" s="362"/>
      <c r="P245" s="362"/>
      <c r="Q245" s="362"/>
      <c r="R245" s="362"/>
      <c r="S245" s="362"/>
      <c r="T245" s="362"/>
      <c r="U245" s="362"/>
      <c r="V245" s="362"/>
      <c r="W245" s="362"/>
      <c r="X245" s="362"/>
      <c r="Y245" s="362"/>
      <c r="Z245" s="362"/>
      <c r="AA245" s="362"/>
      <c r="AB245" s="362"/>
      <c r="AC245" s="362"/>
      <c r="AD245" s="362"/>
      <c r="AE245" s="362"/>
      <c r="AF245" s="362"/>
      <c r="AG245" s="362"/>
      <c r="AH245" s="362"/>
      <c r="AI245" s="362"/>
      <c r="AJ245" s="362"/>
      <c r="AK245" s="362"/>
      <c r="AL245" s="362"/>
      <c r="AM245" s="362"/>
      <c r="AN245" s="362"/>
      <c r="AO245" s="362"/>
      <c r="AP245" s="362"/>
      <c r="AQ245" s="362"/>
      <c r="AR245" s="362"/>
      <c r="AS245" s="362"/>
      <c r="AT245" s="362"/>
    </row>
    <row r="246" spans="2:46" ht="14.4" x14ac:dyDescent="0.3">
      <c r="B246" s="362"/>
      <c r="C246" s="362"/>
      <c r="D246" s="362"/>
      <c r="E246" s="362"/>
      <c r="F246" s="362"/>
      <c r="G246" s="362"/>
      <c r="H246" s="362"/>
      <c r="I246" s="362"/>
      <c r="J246" s="362"/>
      <c r="K246" s="362"/>
      <c r="L246" s="362"/>
      <c r="M246" s="362"/>
      <c r="N246" s="362"/>
      <c r="O246" s="362"/>
      <c r="P246" s="362"/>
      <c r="Q246" s="362"/>
      <c r="R246" s="362"/>
      <c r="S246" s="362"/>
      <c r="T246" s="362"/>
      <c r="U246" s="362"/>
      <c r="V246" s="362"/>
      <c r="W246" s="362"/>
      <c r="X246" s="362"/>
      <c r="Y246" s="362"/>
      <c r="Z246" s="362"/>
      <c r="AA246" s="362"/>
      <c r="AB246" s="362"/>
      <c r="AC246" s="362"/>
      <c r="AD246" s="362"/>
      <c r="AE246" s="362"/>
      <c r="AF246" s="362"/>
      <c r="AG246" s="362"/>
      <c r="AH246" s="362"/>
      <c r="AI246" s="362"/>
      <c r="AJ246" s="362"/>
      <c r="AK246" s="362"/>
      <c r="AL246" s="362"/>
      <c r="AM246" s="362"/>
      <c r="AN246" s="362"/>
      <c r="AO246" s="362"/>
      <c r="AP246" s="362"/>
      <c r="AQ246" s="362"/>
      <c r="AR246" s="362"/>
      <c r="AS246" s="362"/>
      <c r="AT246" s="362"/>
    </row>
    <row r="247" spans="2:46" ht="14.4" x14ac:dyDescent="0.3">
      <c r="B247" s="362"/>
      <c r="C247" s="362"/>
      <c r="D247" s="362"/>
      <c r="E247" s="362"/>
      <c r="F247" s="362"/>
      <c r="G247" s="362"/>
      <c r="H247" s="362"/>
      <c r="I247" s="362"/>
      <c r="J247" s="362"/>
      <c r="K247" s="362"/>
      <c r="L247" s="362"/>
      <c r="M247" s="362"/>
      <c r="N247" s="362"/>
      <c r="O247" s="362"/>
      <c r="P247" s="362"/>
      <c r="Q247" s="362"/>
      <c r="R247" s="362"/>
      <c r="S247" s="362"/>
      <c r="T247" s="362"/>
      <c r="U247" s="362"/>
      <c r="V247" s="362"/>
      <c r="W247" s="362"/>
      <c r="X247" s="362"/>
      <c r="Y247" s="362"/>
      <c r="Z247" s="362"/>
      <c r="AA247" s="362"/>
      <c r="AB247" s="362"/>
      <c r="AC247" s="362"/>
      <c r="AD247" s="362"/>
      <c r="AE247" s="362"/>
      <c r="AF247" s="362"/>
      <c r="AG247" s="362"/>
      <c r="AH247" s="362"/>
      <c r="AI247" s="362"/>
      <c r="AJ247" s="362"/>
      <c r="AK247" s="362"/>
      <c r="AL247" s="362"/>
      <c r="AM247" s="362"/>
      <c r="AN247" s="362"/>
      <c r="AO247" s="362"/>
      <c r="AP247" s="362"/>
      <c r="AQ247" s="362"/>
      <c r="AR247" s="362"/>
      <c r="AS247" s="362"/>
      <c r="AT247" s="362"/>
    </row>
    <row r="248" spans="2:46" ht="14.4" x14ac:dyDescent="0.3">
      <c r="B248" s="362"/>
      <c r="C248" s="362"/>
      <c r="D248" s="362"/>
      <c r="E248" s="362"/>
      <c r="F248" s="362"/>
      <c r="G248" s="362"/>
      <c r="H248" s="362"/>
      <c r="I248" s="362"/>
      <c r="J248" s="362"/>
      <c r="K248" s="362"/>
      <c r="L248" s="362"/>
      <c r="M248" s="362"/>
      <c r="N248" s="362"/>
      <c r="O248" s="362"/>
      <c r="P248" s="362"/>
      <c r="Q248" s="362"/>
      <c r="R248" s="362"/>
      <c r="S248" s="362"/>
      <c r="T248" s="362"/>
      <c r="U248" s="362"/>
      <c r="V248" s="362"/>
      <c r="W248" s="362"/>
      <c r="X248" s="362"/>
      <c r="Y248" s="362"/>
      <c r="Z248" s="362"/>
      <c r="AA248" s="362"/>
      <c r="AB248" s="362"/>
      <c r="AC248" s="362"/>
      <c r="AD248" s="362"/>
      <c r="AE248" s="362"/>
      <c r="AF248" s="362"/>
      <c r="AG248" s="362"/>
      <c r="AH248" s="362"/>
      <c r="AI248" s="362"/>
      <c r="AJ248" s="362"/>
      <c r="AK248" s="362"/>
      <c r="AL248" s="362"/>
      <c r="AM248" s="362"/>
      <c r="AN248" s="362"/>
      <c r="AO248" s="362"/>
      <c r="AP248" s="362"/>
      <c r="AQ248" s="362"/>
      <c r="AR248" s="362"/>
      <c r="AS248" s="362"/>
      <c r="AT248" s="362"/>
    </row>
    <row r="249" spans="2:46" ht="14.4" x14ac:dyDescent="0.3">
      <c r="B249" s="362"/>
      <c r="C249" s="362"/>
      <c r="D249" s="362"/>
      <c r="E249" s="362"/>
      <c r="F249" s="362"/>
      <c r="G249" s="362"/>
      <c r="H249" s="362"/>
      <c r="I249" s="362"/>
      <c r="J249" s="362"/>
      <c r="K249" s="362"/>
      <c r="L249" s="362"/>
      <c r="M249" s="362"/>
      <c r="N249" s="362"/>
      <c r="O249" s="362"/>
      <c r="P249" s="362"/>
      <c r="Q249" s="362"/>
      <c r="R249" s="362"/>
      <c r="S249" s="362"/>
      <c r="T249" s="362"/>
      <c r="U249" s="362"/>
      <c r="V249" s="362"/>
      <c r="W249" s="362"/>
      <c r="X249" s="362"/>
      <c r="Y249" s="362"/>
      <c r="Z249" s="362"/>
      <c r="AA249" s="362"/>
      <c r="AB249" s="362"/>
      <c r="AC249" s="362"/>
      <c r="AD249" s="362"/>
      <c r="AE249" s="362"/>
      <c r="AF249" s="362"/>
      <c r="AG249" s="362"/>
      <c r="AH249" s="362"/>
      <c r="AI249" s="362"/>
      <c r="AJ249" s="362"/>
      <c r="AK249" s="362"/>
      <c r="AL249" s="362"/>
      <c r="AM249" s="362"/>
      <c r="AN249" s="362"/>
      <c r="AO249" s="362"/>
      <c r="AP249" s="362"/>
      <c r="AQ249" s="362"/>
      <c r="AR249" s="362"/>
      <c r="AS249" s="362"/>
      <c r="AT249" s="362"/>
    </row>
    <row r="250" spans="2:46" ht="14.4" x14ac:dyDescent="0.3">
      <c r="B250" s="362"/>
      <c r="C250" s="362"/>
      <c r="D250" s="362"/>
      <c r="E250" s="362"/>
      <c r="F250" s="362"/>
      <c r="G250" s="362"/>
      <c r="H250" s="362"/>
      <c r="I250" s="362"/>
      <c r="J250" s="362"/>
      <c r="K250" s="362"/>
      <c r="L250" s="362"/>
      <c r="M250" s="362"/>
      <c r="N250" s="362"/>
      <c r="O250" s="362"/>
      <c r="P250" s="362"/>
      <c r="Q250" s="362"/>
      <c r="R250" s="362"/>
      <c r="S250" s="362"/>
      <c r="T250" s="362"/>
      <c r="U250" s="362"/>
      <c r="V250" s="362"/>
      <c r="W250" s="362"/>
      <c r="X250" s="362"/>
      <c r="Y250" s="362"/>
      <c r="Z250" s="362"/>
      <c r="AA250" s="362"/>
      <c r="AB250" s="362"/>
      <c r="AC250" s="362"/>
      <c r="AD250" s="362"/>
      <c r="AE250" s="362"/>
      <c r="AF250" s="362"/>
      <c r="AG250" s="362"/>
      <c r="AH250" s="362"/>
      <c r="AI250" s="362"/>
      <c r="AJ250" s="362"/>
      <c r="AK250" s="362"/>
      <c r="AL250" s="362"/>
      <c r="AM250" s="362"/>
      <c r="AN250" s="362"/>
      <c r="AO250" s="362"/>
      <c r="AP250" s="362"/>
      <c r="AQ250" s="362"/>
      <c r="AR250" s="362"/>
      <c r="AS250" s="362"/>
      <c r="AT250" s="362"/>
    </row>
    <row r="251" spans="2:46" ht="14.4" x14ac:dyDescent="0.3">
      <c r="B251" s="362"/>
      <c r="C251" s="362"/>
      <c r="D251" s="362"/>
      <c r="E251" s="362"/>
      <c r="F251" s="362"/>
      <c r="G251" s="362"/>
      <c r="H251" s="362"/>
      <c r="I251" s="362"/>
      <c r="J251" s="362"/>
      <c r="K251" s="362"/>
      <c r="L251" s="362"/>
      <c r="M251" s="362"/>
      <c r="N251" s="362"/>
      <c r="O251" s="362"/>
      <c r="P251" s="362"/>
      <c r="Q251" s="362"/>
      <c r="R251" s="362"/>
      <c r="S251" s="362"/>
      <c r="T251" s="362"/>
      <c r="U251" s="362"/>
      <c r="V251" s="362"/>
      <c r="W251" s="362"/>
      <c r="X251" s="362"/>
      <c r="Y251" s="362"/>
      <c r="Z251" s="362"/>
      <c r="AA251" s="362"/>
      <c r="AB251" s="362"/>
      <c r="AC251" s="362"/>
      <c r="AD251" s="362"/>
      <c r="AE251" s="362"/>
      <c r="AF251" s="362"/>
      <c r="AG251" s="362"/>
      <c r="AH251" s="362"/>
      <c r="AI251" s="362"/>
      <c r="AJ251" s="362"/>
      <c r="AK251" s="362"/>
      <c r="AL251" s="362"/>
      <c r="AM251" s="362"/>
      <c r="AN251" s="362"/>
      <c r="AO251" s="362"/>
      <c r="AP251" s="362"/>
      <c r="AQ251" s="362"/>
      <c r="AR251" s="362"/>
      <c r="AS251" s="362"/>
      <c r="AT251" s="362"/>
    </row>
    <row r="252" spans="2:46" ht="14.4" x14ac:dyDescent="0.3">
      <c r="B252" s="362"/>
      <c r="C252" s="362"/>
      <c r="D252" s="362"/>
      <c r="E252" s="362"/>
      <c r="F252" s="362"/>
      <c r="G252" s="362"/>
      <c r="H252" s="362"/>
      <c r="I252" s="362"/>
      <c r="J252" s="362"/>
      <c r="K252" s="362"/>
      <c r="L252" s="362"/>
      <c r="M252" s="362"/>
      <c r="N252" s="362"/>
      <c r="O252" s="362"/>
      <c r="P252" s="362"/>
      <c r="Q252" s="362"/>
      <c r="R252" s="362"/>
      <c r="S252" s="362"/>
      <c r="T252" s="362"/>
      <c r="U252" s="362"/>
      <c r="V252" s="362"/>
      <c r="W252" s="362"/>
      <c r="X252" s="362"/>
      <c r="Y252" s="362"/>
      <c r="Z252" s="362"/>
      <c r="AA252" s="362"/>
      <c r="AB252" s="362"/>
      <c r="AC252" s="362"/>
      <c r="AD252" s="362"/>
      <c r="AE252" s="362"/>
      <c r="AF252" s="362"/>
      <c r="AG252" s="362"/>
      <c r="AH252" s="362"/>
      <c r="AI252" s="362"/>
      <c r="AJ252" s="362"/>
      <c r="AK252" s="362"/>
      <c r="AL252" s="362"/>
      <c r="AM252" s="362"/>
      <c r="AN252" s="362"/>
      <c r="AO252" s="362"/>
      <c r="AP252" s="362"/>
      <c r="AQ252" s="362"/>
      <c r="AR252" s="362"/>
      <c r="AS252" s="362"/>
      <c r="AT252" s="362"/>
    </row>
  </sheetData>
  <mergeCells count="27">
    <mergeCell ref="B1:K1"/>
    <mergeCell ref="B5:K5"/>
    <mergeCell ref="B6:K6"/>
    <mergeCell ref="D7:E7"/>
    <mergeCell ref="H7:I7"/>
    <mergeCell ref="C2:F2"/>
    <mergeCell ref="B48:B49"/>
    <mergeCell ref="C48:E48"/>
    <mergeCell ref="F48:H48"/>
    <mergeCell ref="I48:K48"/>
    <mergeCell ref="H8:I8"/>
    <mergeCell ref="B9:B10"/>
    <mergeCell ref="C9:E9"/>
    <mergeCell ref="F9:H9"/>
    <mergeCell ref="I9:K9"/>
    <mergeCell ref="B44:K44"/>
    <mergeCell ref="B45:K45"/>
    <mergeCell ref="D46:E46"/>
    <mergeCell ref="H46:I46"/>
    <mergeCell ref="H47:I47"/>
    <mergeCell ref="B78:D78"/>
    <mergeCell ref="B69:F69"/>
    <mergeCell ref="B70:F70"/>
    <mergeCell ref="B71:F71"/>
    <mergeCell ref="B72:D72"/>
    <mergeCell ref="B73:D73"/>
    <mergeCell ref="B76:F76"/>
  </mergeCells>
  <pageMargins left="0.7" right="0.7" top="0.75" bottom="0.75" header="0.3" footer="0.3"/>
  <pageSetup paperSize="120" scale="56" fitToHeight="0" orientation="portrait" horizontalDpi="1200" verticalDpi="1200" r:id="rId1"/>
  <headerFooter>
    <oddFooter>&amp;LReproduction interdite © TC Média Livres Inc.  &amp;RComptabilité 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10"/>
  <sheetViews>
    <sheetView showGridLines="0" zoomScaleNormal="100" workbookViewId="0">
      <selection activeCell="G16" sqref="G16"/>
    </sheetView>
  </sheetViews>
  <sheetFormatPr baseColWidth="10" defaultColWidth="11.44140625" defaultRowHeight="14.4" x14ac:dyDescent="0.3"/>
  <cols>
    <col min="1" max="1" width="0.6640625" style="286" customWidth="1"/>
    <col min="2" max="2" width="45.6640625" style="286" customWidth="1"/>
    <col min="3" max="3" width="15.88671875" style="286" customWidth="1"/>
    <col min="4" max="4" width="2.6640625" style="286" customWidth="1"/>
    <col min="5" max="16384" width="11.44140625" style="286"/>
  </cols>
  <sheetData>
    <row r="1" spans="2:3" ht="15.6" x14ac:dyDescent="0.3">
      <c r="B1" s="459" t="s">
        <v>496</v>
      </c>
      <c r="C1" s="459"/>
    </row>
    <row r="2" spans="2:3" x14ac:dyDescent="0.3">
      <c r="B2" s="287"/>
      <c r="C2" s="287"/>
    </row>
    <row r="3" spans="2:3" x14ac:dyDescent="0.3">
      <c r="B3" s="288" t="s">
        <v>497</v>
      </c>
      <c r="C3" s="289">
        <v>0.05</v>
      </c>
    </row>
    <row r="4" spans="2:3" x14ac:dyDescent="0.3">
      <c r="B4" s="288" t="s">
        <v>498</v>
      </c>
      <c r="C4" s="289">
        <v>9.9750000000000005E-2</v>
      </c>
    </row>
    <row r="5" spans="2:3" x14ac:dyDescent="0.3">
      <c r="B5" s="288"/>
      <c r="C5" s="289"/>
    </row>
    <row r="6" spans="2:3" x14ac:dyDescent="0.3">
      <c r="B6" s="288" t="s">
        <v>499</v>
      </c>
      <c r="C6" s="289">
        <v>1.14975</v>
      </c>
    </row>
    <row r="7" spans="2:3" x14ac:dyDescent="0.3">
      <c r="B7" s="288"/>
      <c r="C7" s="289"/>
    </row>
    <row r="8" spans="2:3" ht="15.6" x14ac:dyDescent="0.3">
      <c r="B8" s="290"/>
      <c r="C8" s="291"/>
    </row>
    <row r="9" spans="2:3" x14ac:dyDescent="0.3">
      <c r="B9" s="287"/>
      <c r="C9" s="287"/>
    </row>
    <row r="10" spans="2:3" x14ac:dyDescent="0.3">
      <c r="B10" s="287"/>
      <c r="C10" s="287"/>
    </row>
  </sheetData>
  <mergeCells count="1">
    <mergeCell ref="B1:C1"/>
  </mergeCells>
  <pageMargins left="0.7" right="0.7" top="0.75" bottom="0.75" header="0.3" footer="0.3"/>
  <pageSetup paperSize="120" fitToHeight="0" orientation="portrait" horizontalDpi="1200" verticalDpi="1200" r:id="rId1"/>
  <headerFooter>
    <oddFooter>&amp;LReproduction interdite © TC Média Livres Inc.  &amp;RComptabilité 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T247"/>
  <sheetViews>
    <sheetView showGridLines="0" zoomScaleNormal="100" workbookViewId="0">
      <selection activeCell="G16" sqref="G16"/>
    </sheetView>
  </sheetViews>
  <sheetFormatPr baseColWidth="10" defaultRowHeight="13.2" x14ac:dyDescent="0.25"/>
  <cols>
    <col min="1" max="1" width="0.88671875" style="51" customWidth="1"/>
    <col min="2" max="11" width="15.6640625" customWidth="1"/>
    <col min="12" max="12" width="2.6640625" customWidth="1"/>
    <col min="13" max="14" width="15.6640625" customWidth="1"/>
  </cols>
  <sheetData>
    <row r="1" spans="2:46" ht="15.6" x14ac:dyDescent="0.3">
      <c r="B1" s="519" t="s">
        <v>15</v>
      </c>
      <c r="C1" s="519"/>
      <c r="D1" s="519"/>
      <c r="E1" s="519"/>
      <c r="F1" s="519"/>
      <c r="G1" s="519"/>
      <c r="H1" s="519"/>
      <c r="I1" s="519"/>
      <c r="J1" s="519"/>
      <c r="K1" s="519"/>
      <c r="L1" s="351"/>
      <c r="M1" s="351"/>
      <c r="N1" s="351"/>
      <c r="O1" s="351"/>
      <c r="P1" s="351"/>
      <c r="Q1" s="351"/>
      <c r="R1" s="351"/>
      <c r="S1" s="351"/>
      <c r="T1" s="351"/>
      <c r="U1" s="351"/>
      <c r="V1" s="351"/>
      <c r="W1" s="351"/>
      <c r="X1" s="351"/>
      <c r="Y1" s="351"/>
      <c r="Z1" s="351"/>
      <c r="AA1" s="351"/>
      <c r="AB1" s="351"/>
      <c r="AC1" s="351"/>
      <c r="AD1" s="351"/>
      <c r="AE1" s="351"/>
      <c r="AF1" s="351"/>
      <c r="AG1" s="351"/>
      <c r="AH1" s="351"/>
      <c r="AI1" s="351"/>
      <c r="AJ1" s="351"/>
      <c r="AK1" s="351"/>
      <c r="AL1" s="351"/>
      <c r="AM1" s="351"/>
      <c r="AN1" s="351"/>
      <c r="AO1" s="351"/>
      <c r="AP1" s="351"/>
      <c r="AQ1" s="351"/>
      <c r="AR1" s="351"/>
      <c r="AS1" s="351"/>
      <c r="AT1" s="351"/>
    </row>
    <row r="2" spans="2:46" ht="15.6" x14ac:dyDescent="0.3">
      <c r="B2" s="2" t="s">
        <v>244</v>
      </c>
      <c r="C2" s="465" t="s">
        <v>470</v>
      </c>
      <c r="D2" s="465"/>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1"/>
      <c r="AT2" s="351"/>
    </row>
    <row r="3" spans="2:46" ht="14.4" x14ac:dyDescent="0.3">
      <c r="B3" s="351"/>
      <c r="C3" s="351"/>
      <c r="D3" s="351"/>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c r="AL3" s="351"/>
      <c r="AM3" s="351"/>
      <c r="AN3" s="351"/>
      <c r="AO3" s="351"/>
      <c r="AP3" s="351"/>
      <c r="AQ3" s="351"/>
      <c r="AR3" s="351"/>
      <c r="AS3" s="351"/>
      <c r="AT3" s="351"/>
    </row>
    <row r="4" spans="2:46" ht="14.4" x14ac:dyDescent="0.3">
      <c r="B4" s="40" t="s">
        <v>89</v>
      </c>
      <c r="C4" s="351"/>
      <c r="D4" s="351"/>
      <c r="E4" s="351"/>
      <c r="F4" s="351"/>
      <c r="G4" s="351"/>
      <c r="H4" s="351"/>
      <c r="I4" s="351"/>
      <c r="J4" s="351"/>
      <c r="K4" s="351"/>
      <c r="L4" s="351"/>
      <c r="M4" s="351"/>
      <c r="N4" s="351"/>
      <c r="O4" s="351"/>
      <c r="P4" s="351"/>
      <c r="Q4" s="351"/>
      <c r="R4" s="351"/>
      <c r="S4" s="351"/>
      <c r="T4" s="351"/>
      <c r="U4" s="351"/>
      <c r="V4" s="351"/>
      <c r="W4" s="351"/>
      <c r="X4" s="351"/>
      <c r="Y4" s="351"/>
      <c r="Z4" s="351"/>
      <c r="AA4" s="351"/>
      <c r="AB4" s="351"/>
      <c r="AC4" s="351"/>
      <c r="AD4" s="351"/>
      <c r="AE4" s="351"/>
      <c r="AF4" s="351"/>
      <c r="AG4" s="351"/>
      <c r="AH4" s="351"/>
      <c r="AI4" s="351"/>
      <c r="AJ4" s="351"/>
      <c r="AK4" s="351"/>
      <c r="AL4" s="351"/>
      <c r="AM4" s="351"/>
      <c r="AN4" s="351"/>
      <c r="AO4" s="351"/>
      <c r="AP4" s="351"/>
      <c r="AQ4" s="351"/>
      <c r="AR4" s="351"/>
      <c r="AS4" s="351"/>
      <c r="AT4" s="351"/>
    </row>
    <row r="5" spans="2:46" ht="14.4" x14ac:dyDescent="0.3">
      <c r="B5" s="456" t="s">
        <v>602</v>
      </c>
      <c r="C5" s="456"/>
      <c r="D5" s="456"/>
      <c r="E5" s="456"/>
      <c r="F5" s="456"/>
      <c r="G5" s="456"/>
      <c r="H5" s="456"/>
      <c r="I5" s="456"/>
      <c r="J5" s="456"/>
      <c r="K5" s="456"/>
      <c r="L5" s="351"/>
      <c r="M5" s="351"/>
      <c r="N5" s="351"/>
      <c r="O5" s="351"/>
      <c r="P5" s="351"/>
      <c r="Q5" s="351"/>
      <c r="R5" s="351"/>
      <c r="S5" s="351"/>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c r="AR5" s="351"/>
      <c r="AS5" s="351"/>
      <c r="AT5" s="351"/>
    </row>
    <row r="6" spans="2:46" ht="14.4" x14ac:dyDescent="0.3">
      <c r="B6" s="456" t="s">
        <v>603</v>
      </c>
      <c r="C6" s="456"/>
      <c r="D6" s="456"/>
      <c r="E6" s="456"/>
      <c r="F6" s="456"/>
      <c r="G6" s="456"/>
      <c r="H6" s="456"/>
      <c r="I6" s="456"/>
      <c r="J6" s="456"/>
      <c r="K6" s="456"/>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351"/>
      <c r="AL6" s="351"/>
      <c r="AM6" s="351"/>
      <c r="AN6" s="351"/>
      <c r="AO6" s="351"/>
      <c r="AP6" s="351"/>
      <c r="AQ6" s="351"/>
      <c r="AR6" s="351"/>
      <c r="AS6" s="351"/>
      <c r="AT6" s="351"/>
    </row>
    <row r="7" spans="2:46" ht="14.4" x14ac:dyDescent="0.3">
      <c r="B7" s="52" t="s">
        <v>51</v>
      </c>
      <c r="C7" s="446"/>
      <c r="D7" s="557" t="s">
        <v>251</v>
      </c>
      <c r="E7" s="558"/>
      <c r="F7" s="437"/>
      <c r="G7" s="437"/>
      <c r="H7" s="559" t="s">
        <v>57</v>
      </c>
      <c r="I7" s="560"/>
      <c r="J7" s="447">
        <v>1</v>
      </c>
      <c r="K7" s="52"/>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351"/>
      <c r="AS7" s="351"/>
      <c r="AT7" s="351"/>
    </row>
    <row r="8" spans="2:46" ht="14.4" x14ac:dyDescent="0.3">
      <c r="B8" s="353" t="s">
        <v>601</v>
      </c>
      <c r="C8" s="319"/>
      <c r="D8" s="352"/>
      <c r="E8" s="52"/>
      <c r="F8" s="312"/>
      <c r="G8" s="312"/>
      <c r="H8" s="565" t="s">
        <v>58</v>
      </c>
      <c r="I8" s="566"/>
      <c r="J8" s="352"/>
      <c r="K8" s="353"/>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row>
    <row r="9" spans="2:46" ht="14.4" x14ac:dyDescent="0.3">
      <c r="B9" s="567" t="s">
        <v>3</v>
      </c>
      <c r="C9" s="562" t="s">
        <v>52</v>
      </c>
      <c r="D9" s="563"/>
      <c r="E9" s="564"/>
      <c r="F9" s="563" t="s">
        <v>55</v>
      </c>
      <c r="G9" s="563"/>
      <c r="H9" s="564"/>
      <c r="I9" s="568" t="s">
        <v>56</v>
      </c>
      <c r="J9" s="568"/>
      <c r="K9" s="568"/>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1"/>
      <c r="AK9" s="351"/>
      <c r="AL9" s="351"/>
      <c r="AM9" s="351"/>
      <c r="AN9" s="351"/>
      <c r="AO9" s="351"/>
      <c r="AP9" s="351"/>
      <c r="AQ9" s="351"/>
      <c r="AR9" s="351"/>
      <c r="AS9" s="351"/>
      <c r="AT9" s="351"/>
    </row>
    <row r="10" spans="2:46" ht="14.4" x14ac:dyDescent="0.3">
      <c r="B10" s="507"/>
      <c r="C10" s="56" t="s">
        <v>53</v>
      </c>
      <c r="D10" s="56" t="s">
        <v>42</v>
      </c>
      <c r="E10" s="56" t="s">
        <v>54</v>
      </c>
      <c r="F10" s="55" t="s">
        <v>53</v>
      </c>
      <c r="G10" s="57" t="s">
        <v>42</v>
      </c>
      <c r="H10" s="56" t="s">
        <v>54</v>
      </c>
      <c r="I10" s="55" t="s">
        <v>53</v>
      </c>
      <c r="J10" s="57" t="s">
        <v>42</v>
      </c>
      <c r="K10" s="57" t="s">
        <v>54</v>
      </c>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row>
    <row r="11" spans="2:46" ht="14.4" x14ac:dyDescent="0.3">
      <c r="B11" s="62" t="s">
        <v>14</v>
      </c>
      <c r="C11" s="66"/>
      <c r="D11" s="64"/>
      <c r="E11" s="65"/>
      <c r="F11" s="66"/>
      <c r="G11" s="64"/>
      <c r="H11" s="65"/>
      <c r="I11" s="63"/>
      <c r="J11" s="65"/>
      <c r="K11" s="65"/>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351"/>
      <c r="AL11" s="351"/>
      <c r="AM11" s="351"/>
      <c r="AN11" s="351"/>
      <c r="AO11" s="351"/>
      <c r="AP11" s="351"/>
      <c r="AQ11" s="351"/>
      <c r="AR11" s="351"/>
      <c r="AS11" s="351"/>
      <c r="AT11" s="351"/>
    </row>
    <row r="12" spans="2:46" ht="14.4" x14ac:dyDescent="0.3">
      <c r="B12" s="8" t="s">
        <v>238</v>
      </c>
      <c r="C12" s="61"/>
      <c r="D12" s="60"/>
      <c r="E12" s="69"/>
      <c r="F12" s="61"/>
      <c r="G12" s="60"/>
      <c r="H12" s="60"/>
      <c r="I12" s="61">
        <v>10</v>
      </c>
      <c r="J12" s="60">
        <v>8500</v>
      </c>
      <c r="K12" s="69">
        <f t="shared" ref="K12" si="0">I12*J12</f>
        <v>85000</v>
      </c>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c r="AT12" s="351"/>
    </row>
    <row r="13" spans="2:46" ht="14.4" x14ac:dyDescent="0.3">
      <c r="B13" s="71"/>
      <c r="C13" s="70"/>
      <c r="D13" s="69"/>
      <c r="E13" s="69"/>
      <c r="F13" s="70"/>
      <c r="G13" s="69"/>
      <c r="H13" s="69"/>
      <c r="I13" s="70"/>
      <c r="J13" s="69"/>
      <c r="K13" s="69"/>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351"/>
      <c r="AL13" s="351"/>
      <c r="AM13" s="351"/>
      <c r="AN13" s="351"/>
      <c r="AO13" s="351"/>
      <c r="AP13" s="351"/>
      <c r="AQ13" s="351"/>
      <c r="AR13" s="351"/>
      <c r="AS13" s="351"/>
      <c r="AT13" s="351"/>
    </row>
    <row r="14" spans="2:46" ht="14.4" x14ac:dyDescent="0.3">
      <c r="B14" s="71" t="s">
        <v>185</v>
      </c>
      <c r="C14" s="70">
        <v>30</v>
      </c>
      <c r="D14" s="69">
        <v>8750</v>
      </c>
      <c r="E14" s="69">
        <f>C14*D14</f>
        <v>262500</v>
      </c>
      <c r="F14" s="70"/>
      <c r="G14" s="69"/>
      <c r="H14" s="69"/>
      <c r="I14" s="70">
        <f>I12</f>
        <v>10</v>
      </c>
      <c r="J14" s="60">
        <f>J12</f>
        <v>8500</v>
      </c>
      <c r="K14" s="69"/>
      <c r="L14" s="351"/>
      <c r="M14" s="351"/>
      <c r="N14" s="351"/>
      <c r="O14" s="351"/>
      <c r="P14" s="351"/>
      <c r="Q14" s="351"/>
      <c r="R14" s="351"/>
      <c r="S14" s="351"/>
      <c r="T14" s="351"/>
      <c r="U14" s="351"/>
      <c r="V14" s="351"/>
      <c r="W14" s="351"/>
      <c r="X14" s="351"/>
      <c r="Y14" s="351"/>
      <c r="Z14" s="351"/>
      <c r="AA14" s="351"/>
      <c r="AB14" s="351"/>
      <c r="AC14" s="351"/>
      <c r="AD14" s="351"/>
      <c r="AE14" s="351"/>
      <c r="AF14" s="351"/>
      <c r="AG14" s="351"/>
      <c r="AH14" s="351"/>
      <c r="AI14" s="351"/>
      <c r="AJ14" s="351"/>
      <c r="AK14" s="351"/>
      <c r="AL14" s="351"/>
      <c r="AM14" s="351"/>
      <c r="AN14" s="351"/>
      <c r="AO14" s="351"/>
      <c r="AP14" s="351"/>
      <c r="AQ14" s="351"/>
      <c r="AR14" s="351"/>
      <c r="AS14" s="351"/>
      <c r="AT14" s="351"/>
    </row>
    <row r="15" spans="2:46" ht="14.4" x14ac:dyDescent="0.3">
      <c r="B15" s="71"/>
      <c r="C15" s="70"/>
      <c r="D15" s="69"/>
      <c r="E15" s="69"/>
      <c r="F15" s="70"/>
      <c r="G15" s="69"/>
      <c r="H15" s="69"/>
      <c r="I15" s="70">
        <f>C14</f>
        <v>30</v>
      </c>
      <c r="J15" s="69">
        <f>D14</f>
        <v>8750</v>
      </c>
      <c r="K15" s="69">
        <f>(I14*J14)+(I15*J15)</f>
        <v>347500</v>
      </c>
      <c r="L15" s="351"/>
      <c r="M15" s="351"/>
      <c r="N15" s="351"/>
      <c r="O15" s="351"/>
      <c r="P15" s="351"/>
      <c r="Q15" s="351"/>
      <c r="R15" s="351"/>
      <c r="S15" s="351"/>
      <c r="T15" s="351"/>
      <c r="U15" s="351"/>
      <c r="V15" s="351"/>
      <c r="W15" s="351"/>
      <c r="X15" s="351"/>
      <c r="Y15" s="351"/>
      <c r="Z15" s="351"/>
      <c r="AA15" s="351"/>
      <c r="AB15" s="351"/>
      <c r="AC15" s="351"/>
      <c r="AD15" s="351"/>
      <c r="AE15" s="351"/>
      <c r="AF15" s="351"/>
      <c r="AG15" s="351"/>
      <c r="AH15" s="351"/>
      <c r="AI15" s="351"/>
      <c r="AJ15" s="351"/>
      <c r="AK15" s="351"/>
      <c r="AL15" s="351"/>
      <c r="AM15" s="351"/>
      <c r="AN15" s="351"/>
      <c r="AO15" s="351"/>
      <c r="AP15" s="351"/>
      <c r="AQ15" s="351"/>
      <c r="AR15" s="351"/>
      <c r="AS15" s="351"/>
      <c r="AT15" s="351"/>
    </row>
    <row r="16" spans="2:46" ht="14.4" x14ac:dyDescent="0.3">
      <c r="B16" s="71"/>
      <c r="C16" s="70"/>
      <c r="D16" s="69"/>
      <c r="E16" s="69"/>
      <c r="F16" s="70"/>
      <c r="G16" s="69"/>
      <c r="H16" s="69"/>
      <c r="I16" s="70"/>
      <c r="J16" s="69"/>
      <c r="K16" s="69"/>
      <c r="L16" s="351"/>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1"/>
      <c r="AM16" s="351"/>
      <c r="AN16" s="351"/>
      <c r="AO16" s="351"/>
      <c r="AP16" s="351"/>
      <c r="AQ16" s="351"/>
      <c r="AR16" s="351"/>
      <c r="AS16" s="351"/>
      <c r="AT16" s="351"/>
    </row>
    <row r="17" spans="2:46" ht="14.4" x14ac:dyDescent="0.3">
      <c r="B17" s="71" t="s">
        <v>246</v>
      </c>
      <c r="C17" s="70"/>
      <c r="D17" s="69"/>
      <c r="E17" s="69"/>
      <c r="F17" s="70">
        <f>I14</f>
        <v>10</v>
      </c>
      <c r="G17" s="69">
        <f>J14</f>
        <v>8500</v>
      </c>
      <c r="H17" s="69"/>
      <c r="I17" s="70"/>
      <c r="J17" s="69"/>
      <c r="K17" s="69"/>
      <c r="L17" s="351"/>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row>
    <row r="18" spans="2:46" ht="14.4" x14ac:dyDescent="0.3">
      <c r="B18" s="71"/>
      <c r="C18" s="70"/>
      <c r="D18" s="69"/>
      <c r="E18" s="69"/>
      <c r="F18" s="70">
        <v>25</v>
      </c>
      <c r="G18" s="69">
        <f>J15</f>
        <v>8750</v>
      </c>
      <c r="H18" s="69">
        <f>(F17*G17)+(F18*G18)</f>
        <v>303750</v>
      </c>
      <c r="I18" s="187">
        <f>I15-F18</f>
        <v>5</v>
      </c>
      <c r="J18" s="69">
        <f>J15</f>
        <v>8750</v>
      </c>
      <c r="K18" s="69">
        <f>I18*J18</f>
        <v>43750</v>
      </c>
      <c r="L18" s="351"/>
      <c r="M18" s="351"/>
      <c r="N18" s="351"/>
      <c r="O18" s="351"/>
      <c r="P18" s="351"/>
      <c r="Q18" s="351"/>
      <c r="R18" s="351"/>
      <c r="S18" s="351"/>
      <c r="T18" s="351"/>
      <c r="U18" s="351"/>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1"/>
      <c r="AR18" s="351"/>
      <c r="AS18" s="351"/>
      <c r="AT18" s="351"/>
    </row>
    <row r="19" spans="2:46" ht="14.4" x14ac:dyDescent="0.3">
      <c r="B19" s="71"/>
      <c r="C19" s="70"/>
      <c r="D19" s="69"/>
      <c r="E19" s="69"/>
      <c r="F19" s="70"/>
      <c r="G19" s="69"/>
      <c r="H19" s="69"/>
      <c r="I19" s="70"/>
      <c r="J19" s="69"/>
      <c r="K19" s="69"/>
      <c r="L19" s="351"/>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row>
    <row r="20" spans="2:46" ht="14.4" x14ac:dyDescent="0.3">
      <c r="B20" s="71" t="s">
        <v>247</v>
      </c>
      <c r="C20" s="70">
        <v>55</v>
      </c>
      <c r="D20" s="69">
        <f>E20/C20</f>
        <v>8975</v>
      </c>
      <c r="E20" s="69">
        <v>493625</v>
      </c>
      <c r="F20" s="70"/>
      <c r="G20" s="69"/>
      <c r="H20" s="69"/>
      <c r="I20" s="187">
        <f>I18</f>
        <v>5</v>
      </c>
      <c r="J20" s="69">
        <f>J18</f>
        <v>8750</v>
      </c>
      <c r="K20" s="69"/>
      <c r="L20" s="351"/>
      <c r="M20" s="351"/>
      <c r="N20" s="351"/>
      <c r="O20" s="351"/>
      <c r="P20" s="351"/>
      <c r="Q20" s="351"/>
      <c r="R20" s="351"/>
      <c r="S20" s="351"/>
      <c r="T20" s="351"/>
      <c r="U20" s="351"/>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c r="AT20" s="351"/>
    </row>
    <row r="21" spans="2:46" ht="14.4" x14ac:dyDescent="0.3">
      <c r="B21" s="71"/>
      <c r="C21" s="70"/>
      <c r="D21" s="69"/>
      <c r="E21" s="69"/>
      <c r="F21" s="70"/>
      <c r="G21" s="69"/>
      <c r="H21" s="69"/>
      <c r="I21" s="70">
        <f>C20</f>
        <v>55</v>
      </c>
      <c r="J21" s="69">
        <f>D20</f>
        <v>8975</v>
      </c>
      <c r="K21" s="69">
        <f>(I20*J20)+(I21*J21)</f>
        <v>537375</v>
      </c>
      <c r="L21" s="351"/>
      <c r="M21" s="351"/>
      <c r="N21" s="351"/>
      <c r="O21" s="351"/>
      <c r="P21" s="351"/>
      <c r="Q21" s="351"/>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row>
    <row r="22" spans="2:46" ht="14.4" x14ac:dyDescent="0.3">
      <c r="B22" s="71"/>
      <c r="C22" s="70"/>
      <c r="D22" s="69"/>
      <c r="E22" s="69"/>
      <c r="F22" s="70"/>
      <c r="G22" s="69"/>
      <c r="H22" s="69"/>
      <c r="I22" s="70"/>
      <c r="J22" s="69"/>
      <c r="K22" s="69"/>
      <c r="L22" s="351"/>
      <c r="M22" s="351"/>
      <c r="N22" s="351"/>
      <c r="O22" s="351"/>
      <c r="P22" s="351"/>
      <c r="Q22" s="351"/>
      <c r="R22" s="351"/>
      <c r="S22" s="351"/>
      <c r="T22" s="351"/>
      <c r="U22" s="351"/>
      <c r="V22" s="351"/>
      <c r="W22" s="351"/>
      <c r="X22" s="351"/>
      <c r="Y22" s="351"/>
      <c r="Z22" s="351"/>
      <c r="AA22" s="351"/>
      <c r="AB22" s="351"/>
      <c r="AC22" s="351"/>
      <c r="AD22" s="351"/>
      <c r="AE22" s="351"/>
      <c r="AF22" s="351"/>
      <c r="AG22" s="351"/>
      <c r="AH22" s="351"/>
      <c r="AI22" s="351"/>
      <c r="AJ22" s="351"/>
      <c r="AK22" s="351"/>
      <c r="AL22" s="351"/>
      <c r="AM22" s="351"/>
      <c r="AN22" s="351"/>
      <c r="AO22" s="351"/>
      <c r="AP22" s="351"/>
      <c r="AQ22" s="351"/>
      <c r="AR22" s="351"/>
      <c r="AS22" s="351"/>
      <c r="AT22" s="351"/>
    </row>
    <row r="23" spans="2:46" ht="14.4" x14ac:dyDescent="0.3">
      <c r="B23" s="71" t="s">
        <v>248</v>
      </c>
      <c r="C23" s="70"/>
      <c r="D23" s="69"/>
      <c r="E23" s="69"/>
      <c r="F23" s="187">
        <f>I20</f>
        <v>5</v>
      </c>
      <c r="G23" s="69">
        <f>J20</f>
        <v>8750</v>
      </c>
      <c r="H23" s="69"/>
      <c r="I23" s="70"/>
      <c r="J23" s="69"/>
      <c r="K23" s="69"/>
      <c r="L23" s="351"/>
      <c r="M23" s="351"/>
      <c r="N23" s="351"/>
      <c r="O23" s="351"/>
      <c r="P23" s="351"/>
      <c r="Q23" s="351"/>
      <c r="R23" s="351"/>
      <c r="S23" s="351"/>
      <c r="T23" s="351"/>
      <c r="U23" s="351"/>
      <c r="V23" s="351"/>
      <c r="W23" s="351"/>
      <c r="X23" s="351"/>
      <c r="Y23" s="351"/>
      <c r="Z23" s="351"/>
      <c r="AA23" s="351"/>
      <c r="AB23" s="351"/>
      <c r="AC23" s="351"/>
      <c r="AD23" s="351"/>
      <c r="AE23" s="351"/>
      <c r="AF23" s="351"/>
      <c r="AG23" s="351"/>
      <c r="AH23" s="351"/>
      <c r="AI23" s="351"/>
      <c r="AJ23" s="351"/>
      <c r="AK23" s="351"/>
      <c r="AL23" s="351"/>
      <c r="AM23" s="351"/>
      <c r="AN23" s="351"/>
      <c r="AO23" s="351"/>
      <c r="AP23" s="351"/>
      <c r="AQ23" s="351"/>
      <c r="AR23" s="351"/>
      <c r="AS23" s="351"/>
      <c r="AT23" s="351"/>
    </row>
    <row r="24" spans="2:46" ht="14.4" x14ac:dyDescent="0.3">
      <c r="B24" s="71"/>
      <c r="C24" s="70"/>
      <c r="D24" s="69"/>
      <c r="E24" s="69"/>
      <c r="F24" s="70">
        <v>45</v>
      </c>
      <c r="G24" s="69">
        <f>J21</f>
        <v>8975</v>
      </c>
      <c r="H24" s="69">
        <f>(F23*G23)+(F24*G24)</f>
        <v>447625</v>
      </c>
      <c r="I24" s="187">
        <f>I21-F24</f>
        <v>10</v>
      </c>
      <c r="J24" s="69">
        <f>J21</f>
        <v>8975</v>
      </c>
      <c r="K24" s="69">
        <f>I24*J24</f>
        <v>89750</v>
      </c>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row>
    <row r="25" spans="2:46" ht="14.4" x14ac:dyDescent="0.3">
      <c r="B25" s="171"/>
      <c r="C25" s="173"/>
      <c r="D25" s="172"/>
      <c r="E25" s="172"/>
      <c r="F25" s="173"/>
      <c r="G25" s="172"/>
      <c r="H25" s="69"/>
      <c r="I25" s="173"/>
      <c r="J25" s="172"/>
      <c r="K25" s="172"/>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row>
    <row r="26" spans="2:46" ht="14.4" x14ac:dyDescent="0.3">
      <c r="B26" s="71" t="s">
        <v>249</v>
      </c>
      <c r="C26" s="173">
        <v>65</v>
      </c>
      <c r="D26" s="172">
        <v>8910</v>
      </c>
      <c r="E26" s="69">
        <f>C26*D26</f>
        <v>579150</v>
      </c>
      <c r="F26" s="173"/>
      <c r="G26" s="172"/>
      <c r="H26" s="69"/>
      <c r="I26" s="190">
        <f>I24</f>
        <v>10</v>
      </c>
      <c r="J26" s="172">
        <f>J24</f>
        <v>8975</v>
      </c>
      <c r="K26" s="69"/>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row>
    <row r="27" spans="2:46" ht="14.4" x14ac:dyDescent="0.3">
      <c r="B27" s="171"/>
      <c r="C27" s="173"/>
      <c r="D27" s="172"/>
      <c r="E27" s="172"/>
      <c r="F27" s="173"/>
      <c r="G27" s="172"/>
      <c r="H27" s="69"/>
      <c r="I27" s="173">
        <f>C26</f>
        <v>65</v>
      </c>
      <c r="J27" s="172">
        <f>D26</f>
        <v>8910</v>
      </c>
      <c r="K27" s="69">
        <f>(I26*J26)+(I27*J27)</f>
        <v>668900</v>
      </c>
      <c r="L27" s="351"/>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row>
    <row r="28" spans="2:46" ht="14.4" x14ac:dyDescent="0.3">
      <c r="B28" s="171"/>
      <c r="C28" s="173"/>
      <c r="D28" s="172"/>
      <c r="E28" s="172"/>
      <c r="F28" s="173"/>
      <c r="G28" s="172"/>
      <c r="H28" s="69"/>
      <c r="I28" s="173"/>
      <c r="J28" s="172"/>
      <c r="K28" s="172"/>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row>
    <row r="29" spans="2:46" ht="14.4" x14ac:dyDescent="0.3">
      <c r="B29" s="171" t="s">
        <v>508</v>
      </c>
      <c r="C29" s="173">
        <v>-1</v>
      </c>
      <c r="D29" s="172">
        <f>D26</f>
        <v>8910</v>
      </c>
      <c r="E29" s="172">
        <f>C29*D29</f>
        <v>-8910</v>
      </c>
      <c r="F29" s="173"/>
      <c r="G29" s="172"/>
      <c r="H29" s="69"/>
      <c r="I29" s="190">
        <f>I26</f>
        <v>10</v>
      </c>
      <c r="J29" s="172">
        <f>J26</f>
        <v>8975</v>
      </c>
      <c r="K29" s="172"/>
      <c r="L29" s="351"/>
      <c r="M29" s="351"/>
      <c r="N29" s="351"/>
      <c r="O29" s="351"/>
      <c r="P29" s="351"/>
      <c r="Q29" s="351"/>
      <c r="R29" s="351"/>
      <c r="S29" s="351"/>
      <c r="T29" s="351"/>
      <c r="U29" s="351"/>
      <c r="V29" s="351"/>
      <c r="W29" s="351"/>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row>
    <row r="30" spans="2:46" ht="14.4" x14ac:dyDescent="0.3">
      <c r="B30" s="171"/>
      <c r="C30" s="173"/>
      <c r="D30" s="172"/>
      <c r="E30" s="172"/>
      <c r="F30" s="173"/>
      <c r="G30" s="172"/>
      <c r="H30" s="69"/>
      <c r="I30" s="173">
        <f>I27+C29</f>
        <v>64</v>
      </c>
      <c r="J30" s="172">
        <f>J27</f>
        <v>8910</v>
      </c>
      <c r="K30" s="69">
        <f>(I29*J29)+(I30*J30)</f>
        <v>659990</v>
      </c>
      <c r="L30" s="295"/>
      <c r="M30" s="351"/>
      <c r="N30" s="351"/>
      <c r="O30" s="351"/>
      <c r="P30" s="351"/>
      <c r="Q30" s="351"/>
      <c r="R30" s="351"/>
      <c r="S30" s="351"/>
      <c r="T30" s="351"/>
      <c r="U30" s="351"/>
      <c r="V30" s="351"/>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row>
    <row r="31" spans="2:46" ht="14.4" x14ac:dyDescent="0.3">
      <c r="B31" s="171"/>
      <c r="C31" s="173"/>
      <c r="D31" s="172"/>
      <c r="E31" s="172"/>
      <c r="F31" s="173"/>
      <c r="G31" s="172"/>
      <c r="H31" s="69"/>
      <c r="I31" s="173"/>
      <c r="J31" s="172"/>
      <c r="K31" s="172"/>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row>
    <row r="32" spans="2:46" ht="14.4" x14ac:dyDescent="0.3">
      <c r="B32" s="71" t="s">
        <v>250</v>
      </c>
      <c r="C32" s="173"/>
      <c r="D32" s="172"/>
      <c r="E32" s="172"/>
      <c r="F32" s="190">
        <f>I29</f>
        <v>10</v>
      </c>
      <c r="G32" s="172">
        <f>J29</f>
        <v>8975</v>
      </c>
      <c r="H32" s="69"/>
      <c r="I32" s="173"/>
      <c r="J32" s="172"/>
      <c r="K32" s="172"/>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row>
    <row r="33" spans="2:46" ht="14.4" x14ac:dyDescent="0.3">
      <c r="B33" s="71"/>
      <c r="C33" s="73"/>
      <c r="D33" s="69"/>
      <c r="E33" s="69"/>
      <c r="F33" s="70">
        <v>50</v>
      </c>
      <c r="G33" s="69">
        <f>J30</f>
        <v>8910</v>
      </c>
      <c r="H33" s="69">
        <f>(F32*G32)+(F33*G33)</f>
        <v>535250</v>
      </c>
      <c r="I33" s="70">
        <f>I30-F33</f>
        <v>14</v>
      </c>
      <c r="J33" s="245">
        <f>J30</f>
        <v>8910</v>
      </c>
      <c r="K33" s="75">
        <f>I33*J33</f>
        <v>124740</v>
      </c>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row>
    <row r="34" spans="2:46" ht="15" thickBot="1" x14ac:dyDescent="0.35">
      <c r="B34" s="280" t="s">
        <v>8</v>
      </c>
      <c r="C34" s="192">
        <f>SUM(C11:C33)</f>
        <v>149</v>
      </c>
      <c r="D34" s="276"/>
      <c r="E34" s="191">
        <f>SUM(E11:E33)</f>
        <v>1326365</v>
      </c>
      <c r="F34" s="192">
        <f>SUM(F11:F33)</f>
        <v>145</v>
      </c>
      <c r="G34" s="276"/>
      <c r="H34" s="191">
        <f>SUM(H11:H33)</f>
        <v>1286625</v>
      </c>
      <c r="I34" s="277"/>
      <c r="J34" s="276"/>
      <c r="K34" s="275"/>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row>
    <row r="35" spans="2:46" ht="15" thickTop="1" x14ac:dyDescent="0.3">
      <c r="B35" s="278"/>
      <c r="C35" s="3"/>
      <c r="D35" s="279"/>
      <c r="E35" s="279"/>
      <c r="F35" s="3"/>
      <c r="G35" s="279"/>
      <c r="H35" s="279"/>
      <c r="I35" s="282"/>
      <c r="J35" s="279"/>
      <c r="K35" s="279"/>
      <c r="L35" s="351"/>
      <c r="M35" s="351"/>
      <c r="N35" s="351"/>
      <c r="O35" s="351"/>
      <c r="P35" s="351"/>
      <c r="Q35" s="351"/>
      <c r="R35" s="351"/>
      <c r="S35" s="351"/>
      <c r="T35" s="351"/>
      <c r="U35" s="351"/>
      <c r="V35" s="351"/>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row>
    <row r="36" spans="2:46" ht="14.4" x14ac:dyDescent="0.3">
      <c r="B36" s="351"/>
      <c r="C36" s="351"/>
      <c r="D36" s="351"/>
      <c r="E36" s="351"/>
      <c r="F36" s="351"/>
      <c r="G36" s="351"/>
      <c r="H36" s="351"/>
      <c r="I36" s="351"/>
      <c r="J36" s="351"/>
      <c r="K36" s="351"/>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row>
    <row r="37" spans="2:46" ht="14.4" x14ac:dyDescent="0.3">
      <c r="B37" s="456" t="s">
        <v>602</v>
      </c>
      <c r="C37" s="456"/>
      <c r="D37" s="456"/>
      <c r="E37" s="456"/>
      <c r="F37" s="456"/>
      <c r="G37" s="456"/>
      <c r="H37" s="456"/>
      <c r="I37" s="456"/>
      <c r="J37" s="456"/>
      <c r="K37" s="456"/>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row>
    <row r="38" spans="2:46" ht="14.4" x14ac:dyDescent="0.3">
      <c r="B38" s="456" t="s">
        <v>556</v>
      </c>
      <c r="C38" s="456"/>
      <c r="D38" s="456"/>
      <c r="E38" s="456"/>
      <c r="F38" s="456"/>
      <c r="G38" s="456"/>
      <c r="H38" s="456"/>
      <c r="I38" s="456"/>
      <c r="J38" s="456"/>
      <c r="K38" s="456"/>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row>
    <row r="39" spans="2:46" ht="14.4" x14ac:dyDescent="0.3">
      <c r="B39" s="52" t="s">
        <v>51</v>
      </c>
      <c r="C39" s="446"/>
      <c r="D39" s="557" t="s">
        <v>251</v>
      </c>
      <c r="E39" s="558"/>
      <c r="F39" s="437"/>
      <c r="G39" s="437"/>
      <c r="H39" s="559" t="s">
        <v>57</v>
      </c>
      <c r="I39" s="560"/>
      <c r="J39" s="447">
        <v>1</v>
      </c>
      <c r="K39" s="52"/>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row>
    <row r="40" spans="2:46" ht="14.4" x14ac:dyDescent="0.3">
      <c r="B40" s="353" t="s">
        <v>601</v>
      </c>
      <c r="C40" s="319"/>
      <c r="D40" s="352"/>
      <c r="E40" s="52"/>
      <c r="F40" s="312"/>
      <c r="G40" s="312"/>
      <c r="H40" s="565" t="s">
        <v>58</v>
      </c>
      <c r="I40" s="566"/>
      <c r="J40" s="352"/>
      <c r="K40" s="353"/>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row>
    <row r="41" spans="2:46" ht="14.4" x14ac:dyDescent="0.3">
      <c r="B41" s="561" t="s">
        <v>3</v>
      </c>
      <c r="C41" s="562" t="s">
        <v>52</v>
      </c>
      <c r="D41" s="563"/>
      <c r="E41" s="564"/>
      <c r="F41" s="562" t="s">
        <v>55</v>
      </c>
      <c r="G41" s="563"/>
      <c r="H41" s="564"/>
      <c r="I41" s="562" t="s">
        <v>56</v>
      </c>
      <c r="J41" s="563"/>
      <c r="K41" s="563"/>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row>
    <row r="42" spans="2:46" ht="14.4" x14ac:dyDescent="0.3">
      <c r="B42" s="508"/>
      <c r="C42" s="55" t="s">
        <v>53</v>
      </c>
      <c r="D42" s="56" t="s">
        <v>42</v>
      </c>
      <c r="E42" s="56" t="s">
        <v>54</v>
      </c>
      <c r="F42" s="55" t="s">
        <v>53</v>
      </c>
      <c r="G42" s="57" t="s">
        <v>42</v>
      </c>
      <c r="H42" s="56" t="s">
        <v>54</v>
      </c>
      <c r="I42" s="55" t="s">
        <v>53</v>
      </c>
      <c r="J42" s="57" t="s">
        <v>42</v>
      </c>
      <c r="K42" s="57" t="s">
        <v>54</v>
      </c>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row>
    <row r="43" spans="2:46" ht="14.4" x14ac:dyDescent="0.3">
      <c r="B43" s="62" t="s">
        <v>14</v>
      </c>
      <c r="C43" s="66"/>
      <c r="D43" s="64"/>
      <c r="E43" s="65"/>
      <c r="F43" s="66"/>
      <c r="G43" s="64"/>
      <c r="H43" s="65"/>
      <c r="I43" s="63"/>
      <c r="J43" s="65"/>
      <c r="K43" s="65"/>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row>
    <row r="44" spans="2:46" ht="14.4" x14ac:dyDescent="0.3">
      <c r="B44" s="8" t="s">
        <v>238</v>
      </c>
      <c r="C44" s="61"/>
      <c r="D44" s="60"/>
      <c r="E44" s="60"/>
      <c r="F44" s="61"/>
      <c r="G44" s="60"/>
      <c r="H44" s="60"/>
      <c r="I44" s="61">
        <v>10</v>
      </c>
      <c r="J44" s="60">
        <v>8500</v>
      </c>
      <c r="K44" s="69">
        <f t="shared" ref="K44" si="1">I44*J44</f>
        <v>85000</v>
      </c>
      <c r="L44" s="50"/>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row>
    <row r="45" spans="2:46" ht="14.4" x14ac:dyDescent="0.3">
      <c r="B45" s="71"/>
      <c r="C45" s="70"/>
      <c r="D45" s="69"/>
      <c r="E45" s="69"/>
      <c r="F45" s="70"/>
      <c r="G45" s="69"/>
      <c r="H45" s="69"/>
      <c r="I45" s="70"/>
      <c r="J45" s="69"/>
      <c r="K45" s="69"/>
      <c r="L45" s="50"/>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row>
    <row r="46" spans="2:46" ht="14.4" x14ac:dyDescent="0.3">
      <c r="B46" s="71" t="s">
        <v>185</v>
      </c>
      <c r="C46" s="70">
        <v>30</v>
      </c>
      <c r="D46" s="69">
        <v>8750</v>
      </c>
      <c r="E46" s="69">
        <f>C46*D46</f>
        <v>262500</v>
      </c>
      <c r="F46" s="70"/>
      <c r="G46" s="69"/>
      <c r="H46" s="69"/>
      <c r="I46" s="70">
        <f>I44+C46</f>
        <v>40</v>
      </c>
      <c r="J46" s="69">
        <f>K46/I46</f>
        <v>8687.5</v>
      </c>
      <c r="K46" s="69">
        <f>K44+E46</f>
        <v>347500</v>
      </c>
      <c r="L46" s="50"/>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row>
    <row r="47" spans="2:46" ht="14.4" x14ac:dyDescent="0.3">
      <c r="B47" s="71"/>
      <c r="C47" s="70"/>
      <c r="D47" s="69"/>
      <c r="E47" s="69"/>
      <c r="F47" s="70"/>
      <c r="G47" s="69"/>
      <c r="H47" s="69"/>
      <c r="I47" s="70"/>
      <c r="J47" s="69"/>
      <c r="K47" s="69"/>
      <c r="L47" s="50"/>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row>
    <row r="48" spans="2:46" ht="14.4" x14ac:dyDescent="0.3">
      <c r="B48" s="71" t="s">
        <v>246</v>
      </c>
      <c r="C48" s="70"/>
      <c r="D48" s="69"/>
      <c r="E48" s="69"/>
      <c r="F48" s="70">
        <v>35</v>
      </c>
      <c r="G48" s="69">
        <f>J46</f>
        <v>8687.5</v>
      </c>
      <c r="H48" s="69">
        <f>F48*G48</f>
        <v>304062.5</v>
      </c>
      <c r="I48" s="70">
        <f>I46-F48</f>
        <v>5</v>
      </c>
      <c r="J48" s="69">
        <f>K48/I48</f>
        <v>8687.5</v>
      </c>
      <c r="K48" s="69">
        <f>K46-H48</f>
        <v>43437.5</v>
      </c>
      <c r="L48" s="50"/>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row>
    <row r="49" spans="2:46" ht="14.4" x14ac:dyDescent="0.3">
      <c r="B49" s="71"/>
      <c r="C49" s="70"/>
      <c r="D49" s="69"/>
      <c r="E49" s="69"/>
      <c r="F49" s="70"/>
      <c r="G49" s="69"/>
      <c r="H49" s="69"/>
      <c r="I49" s="70"/>
      <c r="J49" s="69"/>
      <c r="K49" s="69"/>
      <c r="L49" s="50"/>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row>
    <row r="50" spans="2:46" ht="14.4" x14ac:dyDescent="0.3">
      <c r="B50" s="71" t="s">
        <v>247</v>
      </c>
      <c r="C50" s="70">
        <v>55</v>
      </c>
      <c r="D50" s="69">
        <f>E50/C50</f>
        <v>8975</v>
      </c>
      <c r="E50" s="69">
        <v>493625</v>
      </c>
      <c r="F50" s="70"/>
      <c r="G50" s="69"/>
      <c r="H50" s="69"/>
      <c r="I50" s="70">
        <f>I48+C50</f>
        <v>60</v>
      </c>
      <c r="J50" s="69">
        <f>K50/I50</f>
        <v>8951.0416666666661</v>
      </c>
      <c r="K50" s="69">
        <f>K48+E50</f>
        <v>537062.5</v>
      </c>
      <c r="L50" s="50"/>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row>
    <row r="51" spans="2:46" ht="14.4" x14ac:dyDescent="0.3">
      <c r="B51" s="71"/>
      <c r="C51" s="70"/>
      <c r="D51" s="69"/>
      <c r="E51" s="69"/>
      <c r="F51" s="70"/>
      <c r="G51" s="69"/>
      <c r="H51" s="69"/>
      <c r="I51" s="70"/>
      <c r="J51" s="69"/>
      <c r="K51" s="69"/>
      <c r="L51" s="50"/>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row>
    <row r="52" spans="2:46" ht="14.4" x14ac:dyDescent="0.3">
      <c r="B52" s="71" t="s">
        <v>248</v>
      </c>
      <c r="C52" s="70"/>
      <c r="D52" s="69"/>
      <c r="E52" s="69"/>
      <c r="F52" s="70">
        <v>50</v>
      </c>
      <c r="G52" s="69">
        <f>J50</f>
        <v>8951.0416666666661</v>
      </c>
      <c r="H52" s="69">
        <f>F52*G52</f>
        <v>447552.08333333331</v>
      </c>
      <c r="I52" s="70">
        <f>I50-F52</f>
        <v>10</v>
      </c>
      <c r="J52" s="69">
        <f>K52/I52</f>
        <v>8951.0416666666679</v>
      </c>
      <c r="K52" s="69">
        <f>K50-H52</f>
        <v>89510.416666666686</v>
      </c>
      <c r="L52" s="50"/>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row>
    <row r="53" spans="2:46" ht="14.4" x14ac:dyDescent="0.3">
      <c r="B53" s="171"/>
      <c r="C53" s="173"/>
      <c r="D53" s="172"/>
      <c r="E53" s="172"/>
      <c r="F53" s="173"/>
      <c r="G53" s="172"/>
      <c r="H53" s="172"/>
      <c r="I53" s="173"/>
      <c r="J53" s="172"/>
      <c r="K53" s="172"/>
      <c r="L53" s="50"/>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row>
    <row r="54" spans="2:46" ht="14.4" x14ac:dyDescent="0.3">
      <c r="B54" s="171" t="s">
        <v>249</v>
      </c>
      <c r="C54" s="173">
        <v>65</v>
      </c>
      <c r="D54" s="172">
        <v>8910</v>
      </c>
      <c r="E54" s="69">
        <f>C54*D54</f>
        <v>579150</v>
      </c>
      <c r="F54" s="173"/>
      <c r="G54" s="172"/>
      <c r="H54" s="172"/>
      <c r="I54" s="173">
        <f>I52+C54</f>
        <v>75</v>
      </c>
      <c r="J54" s="172">
        <v>8915.4699999999993</v>
      </c>
      <c r="K54" s="69">
        <f>K52+E54</f>
        <v>668660.41666666674</v>
      </c>
      <c r="L54" s="50"/>
      <c r="M54" s="351"/>
      <c r="N54" s="351"/>
      <c r="O54" s="351"/>
      <c r="P54" s="351"/>
      <c r="Q54" s="351"/>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row>
    <row r="55" spans="2:46" ht="14.4" x14ac:dyDescent="0.3">
      <c r="B55" s="171"/>
      <c r="C55" s="173"/>
      <c r="D55" s="172"/>
      <c r="E55" s="172"/>
      <c r="F55" s="173"/>
      <c r="G55" s="172"/>
      <c r="H55" s="172"/>
      <c r="I55" s="173"/>
      <c r="J55" s="172"/>
      <c r="K55" s="172"/>
      <c r="L55" s="50"/>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row>
    <row r="56" spans="2:46" ht="14.4" x14ac:dyDescent="0.3">
      <c r="B56" s="171" t="s">
        <v>508</v>
      </c>
      <c r="C56" s="173">
        <v>-1</v>
      </c>
      <c r="D56" s="172">
        <f>D54</f>
        <v>8910</v>
      </c>
      <c r="E56" s="172">
        <f>C56*D56</f>
        <v>-8910</v>
      </c>
      <c r="F56" s="173"/>
      <c r="G56" s="172"/>
      <c r="H56" s="172"/>
      <c r="I56" s="173">
        <f>I54+C56</f>
        <v>74</v>
      </c>
      <c r="J56" s="172">
        <f>K56/I56</f>
        <v>8915.5461711711723</v>
      </c>
      <c r="K56" s="172">
        <f>K54+E56</f>
        <v>659750.41666666674</v>
      </c>
      <c r="L56" s="50"/>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row>
    <row r="57" spans="2:46" ht="14.4" x14ac:dyDescent="0.3">
      <c r="B57" s="171"/>
      <c r="C57" s="173"/>
      <c r="D57" s="172"/>
      <c r="E57" s="172"/>
      <c r="F57" s="173"/>
      <c r="G57" s="172"/>
      <c r="H57" s="172"/>
      <c r="I57" s="173"/>
      <c r="J57" s="172"/>
      <c r="K57" s="172"/>
      <c r="L57" s="50"/>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row>
    <row r="58" spans="2:46" ht="14.4" x14ac:dyDescent="0.3">
      <c r="B58" s="71" t="s">
        <v>250</v>
      </c>
      <c r="C58" s="70"/>
      <c r="D58" s="69"/>
      <c r="E58" s="69"/>
      <c r="F58" s="70">
        <v>60</v>
      </c>
      <c r="G58" s="69">
        <f>J56</f>
        <v>8915.5461711711723</v>
      </c>
      <c r="H58" s="69">
        <f>F58*G58</f>
        <v>534932.7702702703</v>
      </c>
      <c r="I58" s="70">
        <f>I56-F58</f>
        <v>14</v>
      </c>
      <c r="J58" s="69">
        <f>K58/I58</f>
        <v>8915.5461711711741</v>
      </c>
      <c r="K58" s="75">
        <f>K56-H58</f>
        <v>124817.64639639645</v>
      </c>
      <c r="L58" s="50"/>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row>
    <row r="59" spans="2:46" ht="15" thickBot="1" x14ac:dyDescent="0.35">
      <c r="B59" s="320" t="s">
        <v>8</v>
      </c>
      <c r="C59" s="192">
        <f>SUM(C43:C58)</f>
        <v>149</v>
      </c>
      <c r="D59" s="276"/>
      <c r="E59" s="191">
        <f>SUM(E43:E58)</f>
        <v>1326365</v>
      </c>
      <c r="F59" s="192">
        <f>SUM(F43:F58)</f>
        <v>145</v>
      </c>
      <c r="G59" s="276"/>
      <c r="H59" s="191">
        <f>SUM(H43:H58)</f>
        <v>1286547.3536036036</v>
      </c>
      <c r="I59" s="277"/>
      <c r="J59" s="276"/>
      <c r="K59" s="275"/>
      <c r="L59" s="351"/>
      <c r="M59" s="351"/>
      <c r="N59" s="351"/>
      <c r="O59" s="351"/>
      <c r="P59" s="351"/>
      <c r="Q59" s="351"/>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row>
    <row r="60" spans="2:46" ht="15" thickTop="1" x14ac:dyDescent="0.3">
      <c r="B60" s="351"/>
      <c r="C60" s="351"/>
      <c r="D60" s="351"/>
      <c r="E60" s="351"/>
      <c r="F60" s="351"/>
      <c r="G60" s="351"/>
      <c r="H60" s="351"/>
      <c r="I60" s="351"/>
      <c r="J60" s="351"/>
      <c r="K60" s="351"/>
      <c r="L60" s="351"/>
      <c r="M60" s="351"/>
      <c r="N60" s="351"/>
      <c r="O60" s="351"/>
      <c r="P60" s="351"/>
      <c r="Q60" s="351"/>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row>
    <row r="61" spans="2:46" ht="14.4" x14ac:dyDescent="0.3">
      <c r="B61" s="40" t="s">
        <v>90</v>
      </c>
      <c r="C61" s="351"/>
      <c r="D61" s="351"/>
      <c r="E61" s="351"/>
      <c r="F61" s="351"/>
      <c r="G61" s="351"/>
      <c r="H61" s="351"/>
      <c r="I61" s="351"/>
      <c r="J61" s="252"/>
      <c r="K61" s="351"/>
      <c r="L61" s="351"/>
      <c r="M61" s="351"/>
      <c r="N61" s="351"/>
      <c r="O61" s="351"/>
      <c r="P61" s="351"/>
      <c r="Q61" s="351"/>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row>
    <row r="62" spans="2:46" ht="14.4" x14ac:dyDescent="0.3">
      <c r="B62" s="468" t="s">
        <v>245</v>
      </c>
      <c r="C62" s="468"/>
      <c r="D62" s="468"/>
      <c r="E62" s="468"/>
      <c r="F62" s="468"/>
      <c r="G62" s="351"/>
      <c r="H62" s="351"/>
      <c r="I62" s="351"/>
      <c r="J62" s="351"/>
      <c r="K62" s="351"/>
      <c r="L62" s="351"/>
      <c r="M62" s="351"/>
      <c r="N62" s="351"/>
      <c r="O62" s="351"/>
      <c r="P62" s="351"/>
      <c r="Q62" s="351"/>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row>
    <row r="63" spans="2:46" ht="14.4" x14ac:dyDescent="0.3">
      <c r="B63" s="468" t="s">
        <v>219</v>
      </c>
      <c r="C63" s="468"/>
      <c r="D63" s="468"/>
      <c r="E63" s="468"/>
      <c r="F63" s="468"/>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row>
    <row r="64" spans="2:46" ht="14.4" x14ac:dyDescent="0.3">
      <c r="B64" s="468" t="s">
        <v>252</v>
      </c>
      <c r="C64" s="468"/>
      <c r="D64" s="468"/>
      <c r="E64" s="468"/>
      <c r="F64" s="468"/>
      <c r="G64" s="351"/>
      <c r="H64" s="351"/>
      <c r="I64" s="351"/>
      <c r="J64" s="351"/>
      <c r="K64" s="351"/>
      <c r="L64" s="351"/>
      <c r="M64" s="351"/>
      <c r="N64" s="351"/>
      <c r="O64" s="351"/>
      <c r="P64" s="351"/>
      <c r="Q64" s="351"/>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row>
    <row r="65" spans="2:46" ht="14.4" x14ac:dyDescent="0.3">
      <c r="B65" s="466" t="s">
        <v>19</v>
      </c>
      <c r="C65" s="466"/>
      <c r="D65" s="466"/>
      <c r="E65" s="174"/>
      <c r="F65" s="174">
        <f>393750+50*12100+729000</f>
        <v>1727750</v>
      </c>
      <c r="G65" s="351"/>
      <c r="H65" s="351"/>
      <c r="I65" s="351"/>
      <c r="J65" s="351"/>
      <c r="K65" s="351"/>
      <c r="L65" s="351"/>
      <c r="M65" s="351"/>
      <c r="N65" s="351"/>
      <c r="O65" s="351"/>
      <c r="P65" s="351"/>
      <c r="Q65" s="351"/>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row>
    <row r="66" spans="2:46" ht="14.4" x14ac:dyDescent="0.3">
      <c r="B66" s="467" t="s">
        <v>503</v>
      </c>
      <c r="C66" s="466"/>
      <c r="D66" s="466"/>
      <c r="E66" s="33"/>
      <c r="F66" s="34">
        <f>H59</f>
        <v>1286547.3536036036</v>
      </c>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row>
    <row r="67" spans="2:46" ht="15" thickBot="1" x14ac:dyDescent="0.35">
      <c r="B67" s="343" t="s">
        <v>24</v>
      </c>
      <c r="C67" s="343"/>
      <c r="D67" s="343"/>
      <c r="E67" s="20"/>
      <c r="F67" s="19">
        <f>F65-F66</f>
        <v>441202.64639639645</v>
      </c>
      <c r="G67" s="351"/>
      <c r="H67" s="351"/>
      <c r="I67" s="351"/>
      <c r="J67" s="351"/>
      <c r="K67" s="351"/>
      <c r="L67" s="351"/>
      <c r="M67" s="351"/>
      <c r="N67" s="351"/>
      <c r="O67" s="351"/>
      <c r="P67" s="351"/>
      <c r="Q67" s="351"/>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row>
    <row r="68" spans="2:46" ht="6" customHeight="1" thickTop="1" x14ac:dyDescent="0.3">
      <c r="B68" s="235"/>
      <c r="C68" s="235"/>
      <c r="D68" s="235"/>
      <c r="E68" s="38"/>
      <c r="F68" s="351"/>
      <c r="G68" s="351"/>
      <c r="H68" s="351"/>
      <c r="I68" s="351"/>
      <c r="J68" s="351"/>
      <c r="K68" s="351"/>
      <c r="L68" s="351"/>
      <c r="M68" s="351"/>
      <c r="N68" s="351"/>
      <c r="O68" s="351"/>
      <c r="P68" s="351"/>
      <c r="Q68" s="351"/>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c r="AQ68" s="351"/>
      <c r="AR68" s="351"/>
      <c r="AS68" s="351"/>
      <c r="AT68" s="351"/>
    </row>
    <row r="69" spans="2:46" ht="14.4" x14ac:dyDescent="0.3">
      <c r="B69" s="518" t="s">
        <v>16</v>
      </c>
      <c r="C69" s="518"/>
      <c r="D69" s="518"/>
      <c r="E69" s="518"/>
      <c r="F69" s="518"/>
      <c r="G69" s="351"/>
      <c r="H69" s="351"/>
      <c r="I69" s="351"/>
      <c r="J69" s="351"/>
      <c r="K69" s="351"/>
      <c r="L69" s="351"/>
      <c r="M69" s="351"/>
      <c r="N69" s="351"/>
      <c r="O69" s="351"/>
      <c r="P69" s="351"/>
      <c r="Q69" s="351"/>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row>
    <row r="70" spans="2:46" ht="14.4" x14ac:dyDescent="0.3">
      <c r="B70" s="343" t="s">
        <v>20</v>
      </c>
      <c r="C70" s="343"/>
      <c r="D70" s="343"/>
      <c r="E70" s="33"/>
      <c r="F70" s="341"/>
      <c r="G70" s="351"/>
      <c r="H70" s="351"/>
      <c r="I70" s="351"/>
      <c r="J70" s="351"/>
      <c r="K70" s="351"/>
      <c r="L70" s="351"/>
      <c r="M70" s="351"/>
      <c r="N70" s="351"/>
      <c r="O70" s="351"/>
      <c r="P70" s="351"/>
      <c r="Q70" s="351"/>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row>
    <row r="71" spans="2:46" ht="14.4" x14ac:dyDescent="0.3">
      <c r="B71" s="467" t="s">
        <v>21</v>
      </c>
      <c r="C71" s="467"/>
      <c r="D71" s="467"/>
      <c r="E71" s="25"/>
      <c r="F71" s="25">
        <f>K44</f>
        <v>85000</v>
      </c>
      <c r="G71" s="351"/>
      <c r="H71" s="351"/>
      <c r="I71" s="351"/>
      <c r="J71" s="351"/>
      <c r="K71" s="351"/>
      <c r="L71" s="351"/>
      <c r="M71" s="351"/>
      <c r="N71" s="351"/>
      <c r="O71" s="351"/>
      <c r="P71" s="351"/>
      <c r="Q71" s="351"/>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row>
    <row r="72" spans="2:46" ht="14.4" x14ac:dyDescent="0.3">
      <c r="B72" s="344" t="s">
        <v>513</v>
      </c>
      <c r="C72" s="14"/>
      <c r="D72" s="14"/>
      <c r="E72" s="33"/>
      <c r="F72" s="34">
        <f>E59</f>
        <v>1326365</v>
      </c>
      <c r="G72" s="351"/>
      <c r="H72" s="351"/>
      <c r="I72" s="351"/>
      <c r="J72" s="351"/>
      <c r="K72" s="351"/>
      <c r="L72" s="351"/>
      <c r="M72" s="351"/>
      <c r="N72" s="351"/>
      <c r="O72" s="351"/>
      <c r="P72" s="351"/>
      <c r="Q72" s="351"/>
      <c r="R72" s="351"/>
      <c r="S72" s="351"/>
      <c r="T72" s="351"/>
      <c r="U72" s="351"/>
      <c r="V72" s="351"/>
      <c r="W72" s="351"/>
      <c r="X72" s="351"/>
      <c r="Y72" s="351"/>
      <c r="Z72" s="351"/>
      <c r="AA72" s="351"/>
      <c r="AB72" s="351"/>
      <c r="AC72" s="351"/>
      <c r="AD72" s="351"/>
      <c r="AE72" s="351"/>
      <c r="AF72" s="351"/>
      <c r="AG72" s="351"/>
      <c r="AH72" s="351"/>
      <c r="AI72" s="351"/>
      <c r="AJ72" s="351"/>
      <c r="AK72" s="351"/>
      <c r="AL72" s="351"/>
      <c r="AM72" s="351"/>
      <c r="AN72" s="351"/>
      <c r="AO72" s="351"/>
      <c r="AP72" s="351"/>
      <c r="AQ72" s="351"/>
      <c r="AR72" s="351"/>
      <c r="AS72" s="351"/>
      <c r="AT72" s="351"/>
    </row>
    <row r="73" spans="2:46" ht="14.4" x14ac:dyDescent="0.3">
      <c r="B73" s="344" t="s">
        <v>23</v>
      </c>
      <c r="C73" s="14"/>
      <c r="D73" s="14"/>
      <c r="E73" s="25"/>
      <c r="F73" s="25">
        <f>F71+F72</f>
        <v>1411365</v>
      </c>
      <c r="G73" s="351"/>
      <c r="H73" s="351"/>
      <c r="I73" s="351"/>
      <c r="J73" s="351"/>
      <c r="K73" s="351"/>
      <c r="L73" s="351"/>
      <c r="M73" s="351"/>
      <c r="N73" s="351"/>
      <c r="O73" s="351"/>
      <c r="P73" s="351"/>
      <c r="Q73" s="351"/>
      <c r="R73" s="351"/>
      <c r="S73" s="351"/>
      <c r="T73" s="351"/>
      <c r="U73" s="351"/>
      <c r="V73" s="351"/>
      <c r="W73" s="351"/>
      <c r="X73" s="351"/>
      <c r="Y73" s="351"/>
      <c r="Z73" s="351"/>
      <c r="AA73" s="351"/>
      <c r="AB73" s="351"/>
      <c r="AC73" s="351"/>
      <c r="AD73" s="351"/>
      <c r="AE73" s="351"/>
      <c r="AF73" s="351"/>
      <c r="AG73" s="351"/>
      <c r="AH73" s="351"/>
      <c r="AI73" s="351"/>
      <c r="AJ73" s="351"/>
      <c r="AK73" s="351"/>
      <c r="AL73" s="351"/>
      <c r="AM73" s="351"/>
      <c r="AN73" s="351"/>
      <c r="AO73" s="351"/>
      <c r="AP73" s="351"/>
      <c r="AQ73" s="351"/>
      <c r="AR73" s="351"/>
      <c r="AS73" s="351"/>
      <c r="AT73" s="351"/>
    </row>
    <row r="74" spans="2:46" ht="14.4" x14ac:dyDescent="0.3">
      <c r="B74" s="344" t="s">
        <v>26</v>
      </c>
      <c r="C74" s="14"/>
      <c r="D74" s="14"/>
      <c r="E74" s="33"/>
      <c r="F74" s="34">
        <f>K58</f>
        <v>124817.64639639645</v>
      </c>
      <c r="G74" s="351"/>
      <c r="H74" s="351"/>
      <c r="I74" s="351"/>
      <c r="J74" s="351"/>
      <c r="K74" s="351"/>
      <c r="L74" s="351"/>
      <c r="M74" s="351"/>
      <c r="N74" s="351"/>
      <c r="O74" s="351"/>
      <c r="P74" s="351"/>
      <c r="Q74" s="351"/>
      <c r="R74" s="351"/>
      <c r="S74" s="351"/>
      <c r="T74" s="351"/>
      <c r="U74" s="351"/>
      <c r="V74" s="351"/>
      <c r="W74" s="351"/>
      <c r="X74" s="351"/>
      <c r="Y74" s="351"/>
      <c r="Z74" s="351"/>
      <c r="AA74" s="351"/>
      <c r="AB74" s="351"/>
      <c r="AC74" s="351"/>
      <c r="AD74" s="351"/>
      <c r="AE74" s="351"/>
      <c r="AF74" s="351"/>
      <c r="AG74" s="351"/>
      <c r="AH74" s="351"/>
      <c r="AI74" s="351"/>
      <c r="AJ74" s="351"/>
      <c r="AK74" s="351"/>
      <c r="AL74" s="351"/>
      <c r="AM74" s="351"/>
      <c r="AN74" s="351"/>
      <c r="AO74" s="351"/>
      <c r="AP74" s="351"/>
      <c r="AQ74" s="351"/>
      <c r="AR74" s="351"/>
      <c r="AS74" s="351"/>
      <c r="AT74" s="351"/>
    </row>
    <row r="75" spans="2:46" ht="15" thickBot="1" x14ac:dyDescent="0.35">
      <c r="B75" s="344" t="s">
        <v>20</v>
      </c>
      <c r="C75" s="14"/>
      <c r="D75" s="14"/>
      <c r="E75" s="25"/>
      <c r="F75" s="35">
        <f>F73-F74</f>
        <v>1286547.3536036036</v>
      </c>
      <c r="G75" s="351"/>
      <c r="H75" s="351"/>
      <c r="I75" s="351"/>
      <c r="J75" s="351"/>
      <c r="K75" s="351"/>
      <c r="L75" s="351"/>
      <c r="M75" s="351"/>
      <c r="N75" s="351"/>
      <c r="O75" s="351"/>
      <c r="P75" s="351"/>
      <c r="Q75" s="351"/>
      <c r="R75" s="351"/>
      <c r="S75" s="351"/>
      <c r="T75" s="351"/>
      <c r="U75" s="351"/>
      <c r="V75" s="351"/>
      <c r="W75" s="351"/>
      <c r="X75" s="351"/>
      <c r="Y75" s="351"/>
      <c r="Z75" s="351"/>
      <c r="AA75" s="351"/>
      <c r="AB75" s="351"/>
      <c r="AC75" s="351"/>
      <c r="AD75" s="351"/>
      <c r="AE75" s="351"/>
      <c r="AF75" s="351"/>
      <c r="AG75" s="351"/>
      <c r="AH75" s="351"/>
      <c r="AI75" s="351"/>
      <c r="AJ75" s="351"/>
      <c r="AK75" s="351"/>
      <c r="AL75" s="351"/>
      <c r="AM75" s="351"/>
      <c r="AN75" s="351"/>
      <c r="AO75" s="351"/>
      <c r="AP75" s="351"/>
      <c r="AQ75" s="351"/>
      <c r="AR75" s="351"/>
      <c r="AS75" s="351"/>
      <c r="AT75" s="351"/>
    </row>
    <row r="76" spans="2:46" ht="15" thickTop="1" x14ac:dyDescent="0.3">
      <c r="B76" s="351"/>
      <c r="C76" s="351"/>
      <c r="D76" s="351"/>
      <c r="E76" s="351"/>
      <c r="F76" s="351"/>
      <c r="G76" s="351"/>
      <c r="H76" s="351"/>
      <c r="I76" s="351"/>
      <c r="J76" s="351"/>
      <c r="K76" s="351"/>
      <c r="L76" s="351"/>
      <c r="M76" s="351"/>
      <c r="N76" s="351"/>
      <c r="O76" s="351"/>
      <c r="P76" s="351"/>
      <c r="Q76" s="351"/>
      <c r="R76" s="351"/>
      <c r="S76" s="351"/>
      <c r="T76" s="351"/>
      <c r="U76" s="351"/>
      <c r="V76" s="351"/>
      <c r="W76" s="351"/>
      <c r="X76" s="351"/>
      <c r="Y76" s="351"/>
      <c r="Z76" s="351"/>
      <c r="AA76" s="351"/>
      <c r="AB76" s="351"/>
      <c r="AC76" s="351"/>
      <c r="AD76" s="351"/>
      <c r="AE76" s="351"/>
      <c r="AF76" s="351"/>
      <c r="AG76" s="351"/>
      <c r="AH76" s="351"/>
      <c r="AI76" s="351"/>
      <c r="AJ76" s="351"/>
      <c r="AK76" s="351"/>
      <c r="AL76" s="351"/>
      <c r="AM76" s="351"/>
      <c r="AN76" s="351"/>
      <c r="AO76" s="351"/>
      <c r="AP76" s="351"/>
      <c r="AQ76" s="351"/>
      <c r="AR76" s="351"/>
      <c r="AS76" s="351"/>
      <c r="AT76" s="351"/>
    </row>
    <row r="77" spans="2:46" ht="14.4" x14ac:dyDescent="0.3">
      <c r="B77" s="351"/>
      <c r="C77" s="351"/>
      <c r="D77" s="351"/>
      <c r="E77" s="351"/>
      <c r="F77" s="351"/>
      <c r="G77" s="351"/>
      <c r="H77" s="351"/>
      <c r="I77" s="351"/>
      <c r="J77" s="351"/>
      <c r="K77" s="351"/>
      <c r="L77" s="351"/>
      <c r="M77" s="351"/>
      <c r="N77" s="351"/>
      <c r="O77" s="351"/>
      <c r="P77" s="351"/>
      <c r="Q77" s="351"/>
      <c r="R77" s="351"/>
      <c r="S77" s="351"/>
      <c r="T77" s="351"/>
      <c r="U77" s="351"/>
      <c r="V77" s="351"/>
      <c r="W77" s="351"/>
      <c r="X77" s="351"/>
      <c r="Y77" s="351"/>
      <c r="Z77" s="351"/>
      <c r="AA77" s="351"/>
      <c r="AB77" s="351"/>
      <c r="AC77" s="351"/>
      <c r="AD77" s="351"/>
      <c r="AE77" s="351"/>
      <c r="AF77" s="351"/>
      <c r="AG77" s="351"/>
      <c r="AH77" s="351"/>
      <c r="AI77" s="351"/>
      <c r="AJ77" s="351"/>
      <c r="AK77" s="351"/>
      <c r="AL77" s="351"/>
      <c r="AM77" s="351"/>
      <c r="AN77" s="351"/>
      <c r="AO77" s="351"/>
      <c r="AP77" s="351"/>
      <c r="AQ77" s="351"/>
      <c r="AR77" s="351"/>
      <c r="AS77" s="351"/>
      <c r="AT77" s="351"/>
    </row>
    <row r="78" spans="2:46" ht="14.4" x14ac:dyDescent="0.3">
      <c r="B78" s="351"/>
      <c r="C78" s="351"/>
      <c r="D78" s="351"/>
      <c r="E78" s="351"/>
      <c r="F78" s="351"/>
      <c r="G78" s="351"/>
      <c r="H78" s="351"/>
      <c r="I78" s="351"/>
      <c r="J78" s="351"/>
      <c r="K78" s="351"/>
      <c r="L78" s="351"/>
      <c r="M78" s="351"/>
      <c r="N78" s="351"/>
      <c r="O78" s="351"/>
      <c r="P78" s="351"/>
      <c r="Q78" s="351"/>
      <c r="R78" s="351"/>
      <c r="S78" s="351"/>
      <c r="T78" s="351"/>
      <c r="U78" s="351"/>
      <c r="V78" s="351"/>
      <c r="W78" s="351"/>
      <c r="X78" s="351"/>
      <c r="Y78" s="351"/>
      <c r="Z78" s="351"/>
      <c r="AA78" s="351"/>
      <c r="AB78" s="351"/>
      <c r="AC78" s="351"/>
      <c r="AD78" s="351"/>
      <c r="AE78" s="351"/>
      <c r="AF78" s="351"/>
      <c r="AG78" s="351"/>
      <c r="AH78" s="351"/>
      <c r="AI78" s="351"/>
      <c r="AJ78" s="351"/>
      <c r="AK78" s="351"/>
      <c r="AL78" s="351"/>
      <c r="AM78" s="351"/>
      <c r="AN78" s="351"/>
      <c r="AO78" s="351"/>
      <c r="AP78" s="351"/>
      <c r="AQ78" s="351"/>
      <c r="AR78" s="351"/>
      <c r="AS78" s="351"/>
      <c r="AT78" s="351"/>
    </row>
    <row r="79" spans="2:46" ht="14.4" x14ac:dyDescent="0.3">
      <c r="B79" s="351"/>
      <c r="C79" s="351"/>
      <c r="D79" s="351"/>
      <c r="E79" s="351"/>
      <c r="F79" s="351"/>
      <c r="G79" s="351"/>
      <c r="H79" s="351"/>
      <c r="I79" s="351"/>
      <c r="J79" s="351"/>
      <c r="K79" s="351"/>
      <c r="L79" s="351"/>
      <c r="M79" s="351"/>
      <c r="N79" s="351"/>
      <c r="O79" s="351"/>
      <c r="P79" s="351"/>
      <c r="Q79" s="351"/>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row>
    <row r="80" spans="2:46" ht="14.4" x14ac:dyDescent="0.3">
      <c r="B80" s="351"/>
      <c r="C80" s="351"/>
      <c r="D80" s="351"/>
      <c r="E80" s="351"/>
      <c r="F80" s="351"/>
      <c r="G80" s="351"/>
      <c r="H80" s="351"/>
      <c r="I80" s="351"/>
      <c r="J80" s="351"/>
      <c r="K80" s="351"/>
      <c r="L80" s="351"/>
      <c r="M80" s="351"/>
      <c r="N80" s="351"/>
      <c r="O80" s="351"/>
      <c r="P80" s="351"/>
      <c r="Q80" s="351"/>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row>
    <row r="81" spans="2:46" ht="14.4" x14ac:dyDescent="0.3">
      <c r="B81" s="351"/>
      <c r="C81" s="351"/>
      <c r="D81" s="351"/>
      <c r="E81" s="351"/>
      <c r="F81" s="351"/>
      <c r="G81" s="351"/>
      <c r="H81" s="351"/>
      <c r="I81" s="351"/>
      <c r="J81" s="351"/>
      <c r="K81" s="351"/>
      <c r="L81" s="351"/>
      <c r="M81" s="351"/>
      <c r="N81" s="351"/>
      <c r="O81" s="351"/>
      <c r="P81" s="351"/>
      <c r="Q81" s="351"/>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row>
    <row r="82" spans="2:46" ht="14.4" x14ac:dyDescent="0.3">
      <c r="B82" s="351"/>
      <c r="C82" s="351"/>
      <c r="D82" s="351"/>
      <c r="E82" s="351"/>
      <c r="F82" s="351"/>
      <c r="G82" s="351"/>
      <c r="H82" s="351"/>
      <c r="I82" s="351"/>
      <c r="J82" s="351"/>
      <c r="K82" s="351"/>
      <c r="L82" s="351"/>
      <c r="M82" s="351"/>
      <c r="N82" s="351"/>
      <c r="O82" s="351"/>
      <c r="P82" s="351"/>
      <c r="Q82" s="351"/>
      <c r="R82" s="351"/>
      <c r="S82" s="351"/>
      <c r="T82" s="351"/>
      <c r="U82" s="351"/>
      <c r="V82" s="351"/>
      <c r="W82" s="351"/>
      <c r="X82" s="351"/>
      <c r="Y82" s="351"/>
      <c r="Z82" s="351"/>
      <c r="AA82" s="351"/>
      <c r="AB82" s="351"/>
      <c r="AC82" s="351"/>
      <c r="AD82" s="351"/>
      <c r="AE82" s="351"/>
      <c r="AF82" s="351"/>
      <c r="AG82" s="351"/>
      <c r="AH82" s="351"/>
      <c r="AI82" s="351"/>
      <c r="AJ82" s="351"/>
      <c r="AK82" s="351"/>
      <c r="AL82" s="351"/>
      <c r="AM82" s="351"/>
      <c r="AN82" s="351"/>
      <c r="AO82" s="351"/>
      <c r="AP82" s="351"/>
      <c r="AQ82" s="351"/>
      <c r="AR82" s="351"/>
      <c r="AS82" s="351"/>
      <c r="AT82" s="351"/>
    </row>
    <row r="83" spans="2:46" ht="14.4" x14ac:dyDescent="0.3">
      <c r="B83" s="351"/>
      <c r="C83" s="351"/>
      <c r="D83" s="351"/>
      <c r="E83" s="351"/>
      <c r="F83" s="351"/>
      <c r="G83" s="351"/>
      <c r="H83" s="351"/>
      <c r="I83" s="351"/>
      <c r="J83" s="351"/>
      <c r="K83" s="351"/>
      <c r="L83" s="351"/>
      <c r="M83" s="351"/>
      <c r="N83" s="351"/>
      <c r="O83" s="351"/>
      <c r="P83" s="351"/>
      <c r="Q83" s="351"/>
      <c r="R83" s="351"/>
      <c r="S83" s="351"/>
      <c r="T83" s="351"/>
      <c r="U83" s="351"/>
      <c r="V83" s="351"/>
      <c r="W83" s="351"/>
      <c r="X83" s="351"/>
      <c r="Y83" s="351"/>
      <c r="Z83" s="351"/>
      <c r="AA83" s="351"/>
      <c r="AB83" s="351"/>
      <c r="AC83" s="351"/>
      <c r="AD83" s="351"/>
      <c r="AE83" s="351"/>
      <c r="AF83" s="351"/>
      <c r="AG83" s="351"/>
      <c r="AH83" s="351"/>
      <c r="AI83" s="351"/>
      <c r="AJ83" s="351"/>
      <c r="AK83" s="351"/>
      <c r="AL83" s="351"/>
      <c r="AM83" s="351"/>
      <c r="AN83" s="351"/>
      <c r="AO83" s="351"/>
      <c r="AP83" s="351"/>
      <c r="AQ83" s="351"/>
      <c r="AR83" s="351"/>
      <c r="AS83" s="351"/>
      <c r="AT83" s="351"/>
    </row>
    <row r="84" spans="2:46" ht="14.4" x14ac:dyDescent="0.3">
      <c r="B84" s="351"/>
      <c r="C84" s="351"/>
      <c r="D84" s="351"/>
      <c r="E84" s="351"/>
      <c r="F84" s="351"/>
      <c r="G84" s="351"/>
      <c r="H84" s="351"/>
      <c r="I84" s="351"/>
      <c r="J84" s="351"/>
      <c r="K84" s="351"/>
      <c r="L84" s="351"/>
      <c r="M84" s="351"/>
      <c r="N84" s="351"/>
      <c r="O84" s="351"/>
      <c r="P84" s="351"/>
      <c r="Q84" s="351"/>
      <c r="R84" s="351"/>
      <c r="S84" s="351"/>
      <c r="T84" s="351"/>
      <c r="U84" s="351"/>
      <c r="V84" s="351"/>
      <c r="W84" s="351"/>
      <c r="X84" s="351"/>
      <c r="Y84" s="351"/>
      <c r="Z84" s="351"/>
      <c r="AA84" s="351"/>
      <c r="AB84" s="351"/>
      <c r="AC84" s="351"/>
      <c r="AD84" s="351"/>
      <c r="AE84" s="351"/>
      <c r="AF84" s="351"/>
      <c r="AG84" s="351"/>
      <c r="AH84" s="351"/>
      <c r="AI84" s="351"/>
      <c r="AJ84" s="351"/>
      <c r="AK84" s="351"/>
      <c r="AL84" s="351"/>
      <c r="AM84" s="351"/>
      <c r="AN84" s="351"/>
      <c r="AO84" s="351"/>
      <c r="AP84" s="351"/>
      <c r="AQ84" s="351"/>
      <c r="AR84" s="351"/>
      <c r="AS84" s="351"/>
      <c r="AT84" s="351"/>
    </row>
    <row r="85" spans="2:46" ht="14.4" x14ac:dyDescent="0.3">
      <c r="B85" s="351"/>
      <c r="C85" s="351"/>
      <c r="D85" s="351"/>
      <c r="E85" s="351"/>
      <c r="F85" s="351"/>
      <c r="G85" s="351"/>
      <c r="H85" s="351"/>
      <c r="I85" s="351"/>
      <c r="J85" s="351"/>
      <c r="K85" s="351"/>
      <c r="L85" s="351"/>
      <c r="M85" s="351"/>
      <c r="N85" s="351"/>
      <c r="O85" s="351"/>
      <c r="P85" s="351"/>
      <c r="Q85" s="351"/>
      <c r="R85" s="351"/>
      <c r="S85" s="351"/>
      <c r="T85" s="351"/>
      <c r="U85" s="351"/>
      <c r="V85" s="351"/>
      <c r="W85" s="351"/>
      <c r="X85" s="351"/>
      <c r="Y85" s="351"/>
      <c r="Z85" s="351"/>
      <c r="AA85" s="351"/>
      <c r="AB85" s="351"/>
      <c r="AC85" s="351"/>
      <c r="AD85" s="351"/>
      <c r="AE85" s="351"/>
      <c r="AF85" s="351"/>
      <c r="AG85" s="351"/>
      <c r="AH85" s="351"/>
      <c r="AI85" s="351"/>
      <c r="AJ85" s="351"/>
      <c r="AK85" s="351"/>
      <c r="AL85" s="351"/>
      <c r="AM85" s="351"/>
      <c r="AN85" s="351"/>
      <c r="AO85" s="351"/>
      <c r="AP85" s="351"/>
      <c r="AQ85" s="351"/>
      <c r="AR85" s="351"/>
      <c r="AS85" s="351"/>
      <c r="AT85" s="351"/>
    </row>
    <row r="86" spans="2:46" ht="14.4" x14ac:dyDescent="0.3">
      <c r="B86" s="351"/>
      <c r="C86" s="351"/>
      <c r="D86" s="351"/>
      <c r="E86" s="351"/>
      <c r="F86" s="351"/>
      <c r="G86" s="351"/>
      <c r="H86" s="351"/>
      <c r="I86" s="351"/>
      <c r="J86" s="351"/>
      <c r="K86" s="351"/>
      <c r="L86" s="351"/>
      <c r="M86" s="351"/>
      <c r="N86" s="351"/>
      <c r="O86" s="351"/>
      <c r="P86" s="351"/>
      <c r="Q86" s="351"/>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row>
    <row r="87" spans="2:46" ht="14.4" x14ac:dyDescent="0.3">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row>
    <row r="88" spans="2:46" ht="14.4" x14ac:dyDescent="0.3">
      <c r="B88" s="351"/>
      <c r="C88" s="351"/>
      <c r="D88" s="351"/>
      <c r="E88" s="351"/>
      <c r="F88" s="351"/>
      <c r="G88" s="351"/>
      <c r="H88" s="351"/>
      <c r="I88" s="351"/>
      <c r="J88" s="351"/>
      <c r="K88" s="351"/>
      <c r="L88" s="351"/>
      <c r="M88" s="351"/>
      <c r="N88" s="351"/>
      <c r="O88" s="351"/>
      <c r="P88" s="351"/>
      <c r="Q88" s="351"/>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row>
    <row r="89" spans="2:46" ht="14.4" x14ac:dyDescent="0.3">
      <c r="B89" s="351"/>
      <c r="C89" s="351"/>
      <c r="D89" s="351"/>
      <c r="E89" s="351"/>
      <c r="F89" s="351"/>
      <c r="G89" s="351"/>
      <c r="H89" s="351"/>
      <c r="I89" s="351"/>
      <c r="J89" s="351"/>
      <c r="K89" s="351"/>
      <c r="L89" s="351"/>
      <c r="M89" s="351"/>
      <c r="N89" s="351"/>
      <c r="O89" s="351"/>
      <c r="P89" s="351"/>
      <c r="Q89" s="351"/>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row>
    <row r="90" spans="2:46" ht="14.4" x14ac:dyDescent="0.3">
      <c r="B90" s="351"/>
      <c r="C90" s="351"/>
      <c r="D90" s="351"/>
      <c r="E90" s="351"/>
      <c r="F90" s="351"/>
      <c r="G90" s="351"/>
      <c r="H90" s="351"/>
      <c r="I90" s="351"/>
      <c r="J90" s="351"/>
      <c r="K90" s="351"/>
      <c r="L90" s="351"/>
      <c r="M90" s="351"/>
      <c r="N90" s="351"/>
      <c r="O90" s="351"/>
      <c r="P90" s="351"/>
      <c r="Q90" s="351"/>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row>
    <row r="91" spans="2:46" ht="14.4" x14ac:dyDescent="0.3">
      <c r="B91" s="351"/>
      <c r="C91" s="351"/>
      <c r="D91" s="351"/>
      <c r="E91" s="351"/>
      <c r="F91" s="351"/>
      <c r="G91" s="351"/>
      <c r="H91" s="351"/>
      <c r="I91" s="351"/>
      <c r="J91" s="351"/>
      <c r="K91" s="351"/>
      <c r="L91" s="351"/>
      <c r="M91" s="351"/>
      <c r="N91" s="351"/>
      <c r="O91" s="351"/>
      <c r="P91" s="351"/>
      <c r="Q91" s="351"/>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row>
    <row r="92" spans="2:46" ht="14.4" x14ac:dyDescent="0.3">
      <c r="B92" s="351"/>
      <c r="C92" s="351"/>
      <c r="D92" s="351"/>
      <c r="E92" s="351"/>
      <c r="F92" s="351"/>
      <c r="G92" s="351"/>
      <c r="H92" s="351"/>
      <c r="I92" s="351"/>
      <c r="J92" s="351"/>
      <c r="K92" s="351"/>
      <c r="L92" s="351"/>
      <c r="M92" s="351"/>
      <c r="N92" s="351"/>
      <c r="O92" s="351"/>
      <c r="P92" s="351"/>
      <c r="Q92" s="351"/>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row>
    <row r="93" spans="2:46" ht="14.4" x14ac:dyDescent="0.3">
      <c r="B93" s="351"/>
      <c r="C93" s="351"/>
      <c r="D93" s="351"/>
      <c r="E93" s="351"/>
      <c r="F93" s="351"/>
      <c r="G93" s="351"/>
      <c r="H93" s="351"/>
      <c r="I93" s="351"/>
      <c r="J93" s="351"/>
      <c r="K93" s="351"/>
      <c r="L93" s="351"/>
      <c r="M93" s="351"/>
      <c r="N93" s="351"/>
      <c r="O93" s="351"/>
      <c r="P93" s="351"/>
      <c r="Q93" s="351"/>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row>
    <row r="94" spans="2:46" ht="14.4" x14ac:dyDescent="0.3">
      <c r="B94" s="351"/>
      <c r="C94" s="351"/>
      <c r="D94" s="351"/>
      <c r="E94" s="351"/>
      <c r="F94" s="351"/>
      <c r="G94" s="351"/>
      <c r="H94" s="351"/>
      <c r="I94" s="351"/>
      <c r="J94" s="351"/>
      <c r="K94" s="351"/>
      <c r="L94" s="351"/>
      <c r="M94" s="351"/>
      <c r="N94" s="351"/>
      <c r="O94" s="351"/>
      <c r="P94" s="351"/>
      <c r="Q94" s="351"/>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row>
    <row r="95" spans="2:46" ht="14.4" x14ac:dyDescent="0.3">
      <c r="B95" s="351"/>
      <c r="C95" s="351"/>
      <c r="D95" s="351"/>
      <c r="E95" s="351"/>
      <c r="F95" s="351"/>
      <c r="G95" s="351"/>
      <c r="H95" s="351"/>
      <c r="I95" s="351"/>
      <c r="J95" s="351"/>
      <c r="K95" s="351"/>
      <c r="L95" s="351"/>
      <c r="M95" s="351"/>
      <c r="N95" s="351"/>
      <c r="O95" s="351"/>
      <c r="P95" s="351"/>
      <c r="Q95" s="351"/>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row>
    <row r="96" spans="2:46" ht="14.4" x14ac:dyDescent="0.3">
      <c r="B96" s="351"/>
      <c r="C96" s="351"/>
      <c r="D96" s="351"/>
      <c r="E96" s="351"/>
      <c r="F96" s="351"/>
      <c r="G96" s="351"/>
      <c r="H96" s="351"/>
      <c r="I96" s="351"/>
      <c r="J96" s="351"/>
      <c r="K96" s="351"/>
      <c r="L96" s="351"/>
      <c r="M96" s="351"/>
      <c r="N96" s="351"/>
      <c r="O96" s="351"/>
      <c r="P96" s="351"/>
      <c r="Q96" s="351"/>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row>
    <row r="97" spans="2:46" ht="14.4" x14ac:dyDescent="0.3">
      <c r="B97" s="351"/>
      <c r="C97" s="351"/>
      <c r="D97" s="351"/>
      <c r="E97" s="351"/>
      <c r="F97" s="351"/>
      <c r="G97" s="351"/>
      <c r="H97" s="351"/>
      <c r="I97" s="351"/>
      <c r="J97" s="351"/>
      <c r="K97" s="351"/>
      <c r="L97" s="351"/>
      <c r="M97" s="351"/>
      <c r="N97" s="351"/>
      <c r="O97" s="351"/>
      <c r="P97" s="351"/>
      <c r="Q97" s="351"/>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row>
    <row r="98" spans="2:46" ht="14.4" x14ac:dyDescent="0.3">
      <c r="B98" s="351"/>
      <c r="C98" s="351"/>
      <c r="D98" s="351"/>
      <c r="E98" s="351"/>
      <c r="F98" s="351"/>
      <c r="G98" s="351"/>
      <c r="H98" s="351"/>
      <c r="I98" s="351"/>
      <c r="J98" s="351"/>
      <c r="K98" s="351"/>
      <c r="L98" s="351"/>
      <c r="M98" s="351"/>
      <c r="N98" s="351"/>
      <c r="O98" s="351"/>
      <c r="P98" s="351"/>
      <c r="Q98" s="351"/>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row>
    <row r="99" spans="2:46" ht="14.4" x14ac:dyDescent="0.3">
      <c r="B99" s="351"/>
      <c r="C99" s="351"/>
      <c r="D99" s="351"/>
      <c r="E99" s="351"/>
      <c r="F99" s="351"/>
      <c r="G99" s="351"/>
      <c r="H99" s="351"/>
      <c r="I99" s="351"/>
      <c r="J99" s="351"/>
      <c r="K99" s="351"/>
      <c r="L99" s="351"/>
      <c r="M99" s="351"/>
      <c r="N99" s="351"/>
      <c r="O99" s="351"/>
      <c r="P99" s="351"/>
      <c r="Q99" s="351"/>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row>
    <row r="100" spans="2:46" ht="14.4" x14ac:dyDescent="0.3">
      <c r="B100" s="351"/>
      <c r="C100" s="351"/>
      <c r="D100" s="351"/>
      <c r="E100" s="351"/>
      <c r="F100" s="351"/>
      <c r="G100" s="351"/>
      <c r="H100" s="351"/>
      <c r="I100" s="351"/>
      <c r="J100" s="351"/>
      <c r="K100" s="351"/>
      <c r="L100" s="351"/>
      <c r="M100" s="351"/>
      <c r="N100" s="351"/>
      <c r="O100" s="351"/>
      <c r="P100" s="351"/>
      <c r="Q100" s="351"/>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row>
    <row r="101" spans="2:46" ht="14.4" x14ac:dyDescent="0.3">
      <c r="B101" s="351"/>
      <c r="C101" s="351"/>
      <c r="D101" s="351"/>
      <c r="E101" s="351"/>
      <c r="F101" s="351"/>
      <c r="G101" s="351"/>
      <c r="H101" s="351"/>
      <c r="I101" s="351"/>
      <c r="J101" s="351"/>
      <c r="K101" s="351"/>
      <c r="L101" s="351"/>
      <c r="M101" s="351"/>
      <c r="N101" s="351"/>
      <c r="O101" s="351"/>
      <c r="P101" s="351"/>
      <c r="Q101" s="351"/>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row>
    <row r="102" spans="2:46" ht="14.4" x14ac:dyDescent="0.3">
      <c r="B102" s="351"/>
      <c r="C102" s="351"/>
      <c r="D102" s="351"/>
      <c r="E102" s="351"/>
      <c r="F102" s="351"/>
      <c r="G102" s="351"/>
      <c r="H102" s="351"/>
      <c r="I102" s="351"/>
      <c r="J102" s="351"/>
      <c r="K102" s="351"/>
      <c r="L102" s="351"/>
      <c r="M102" s="351"/>
      <c r="N102" s="351"/>
      <c r="O102" s="351"/>
      <c r="P102" s="351"/>
      <c r="Q102" s="351"/>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row>
    <row r="103" spans="2:46" ht="14.4" x14ac:dyDescent="0.3">
      <c r="B103" s="351"/>
      <c r="C103" s="351"/>
      <c r="D103" s="351"/>
      <c r="E103" s="351"/>
      <c r="F103" s="351"/>
      <c r="G103" s="351"/>
      <c r="H103" s="351"/>
      <c r="I103" s="351"/>
      <c r="J103" s="351"/>
      <c r="K103" s="351"/>
      <c r="L103" s="351"/>
      <c r="M103" s="351"/>
      <c r="N103" s="351"/>
      <c r="O103" s="351"/>
      <c r="P103" s="351"/>
      <c r="Q103" s="351"/>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row>
    <row r="104" spans="2:46" ht="14.4" x14ac:dyDescent="0.3">
      <c r="B104" s="351"/>
      <c r="C104" s="351"/>
      <c r="D104" s="351"/>
      <c r="E104" s="351"/>
      <c r="F104" s="351"/>
      <c r="G104" s="351"/>
      <c r="H104" s="351"/>
      <c r="I104" s="351"/>
      <c r="J104" s="351"/>
      <c r="K104" s="351"/>
      <c r="L104" s="351"/>
      <c r="M104" s="351"/>
      <c r="N104" s="351"/>
      <c r="O104" s="351"/>
      <c r="P104" s="351"/>
      <c r="Q104" s="351"/>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row>
    <row r="105" spans="2:46" ht="14.4" x14ac:dyDescent="0.3">
      <c r="B105" s="351"/>
      <c r="C105" s="351"/>
      <c r="D105" s="351"/>
      <c r="E105" s="351"/>
      <c r="F105" s="351"/>
      <c r="G105" s="351"/>
      <c r="H105" s="351"/>
      <c r="I105" s="351"/>
      <c r="J105" s="351"/>
      <c r="K105" s="351"/>
      <c r="L105" s="351"/>
      <c r="M105" s="351"/>
      <c r="N105" s="351"/>
      <c r="O105" s="351"/>
      <c r="P105" s="351"/>
      <c r="Q105" s="351"/>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row>
    <row r="106" spans="2:46" ht="14.4" x14ac:dyDescent="0.3">
      <c r="B106" s="351"/>
      <c r="C106" s="351"/>
      <c r="D106" s="351"/>
      <c r="E106" s="351"/>
      <c r="F106" s="351"/>
      <c r="G106" s="351"/>
      <c r="H106" s="351"/>
      <c r="I106" s="351"/>
      <c r="J106" s="351"/>
      <c r="K106" s="351"/>
      <c r="L106" s="351"/>
      <c r="M106" s="351"/>
      <c r="N106" s="351"/>
      <c r="O106" s="351"/>
      <c r="P106" s="351"/>
      <c r="Q106" s="351"/>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row>
    <row r="107" spans="2:46" ht="14.4" x14ac:dyDescent="0.3">
      <c r="B107" s="351"/>
      <c r="C107" s="351"/>
      <c r="D107" s="351"/>
      <c r="E107" s="351"/>
      <c r="F107" s="351"/>
      <c r="G107" s="351"/>
      <c r="H107" s="351"/>
      <c r="I107" s="351"/>
      <c r="J107" s="351"/>
      <c r="K107" s="351"/>
      <c r="L107" s="351"/>
      <c r="M107" s="351"/>
      <c r="N107" s="351"/>
      <c r="O107" s="351"/>
      <c r="P107" s="351"/>
      <c r="Q107" s="351"/>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row>
    <row r="108" spans="2:46" ht="14.4" x14ac:dyDescent="0.3">
      <c r="B108" s="351"/>
      <c r="C108" s="351"/>
      <c r="D108" s="351"/>
      <c r="E108" s="351"/>
      <c r="F108" s="351"/>
      <c r="G108" s="351"/>
      <c r="H108" s="351"/>
      <c r="I108" s="351"/>
      <c r="J108" s="351"/>
      <c r="K108" s="351"/>
      <c r="L108" s="351"/>
      <c r="M108" s="351"/>
      <c r="N108" s="351"/>
      <c r="O108" s="351"/>
      <c r="P108" s="351"/>
      <c r="Q108" s="351"/>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row>
    <row r="109" spans="2:46" ht="14.4" x14ac:dyDescent="0.3">
      <c r="B109" s="351"/>
      <c r="C109" s="351"/>
      <c r="D109" s="351"/>
      <c r="E109" s="351"/>
      <c r="F109" s="351"/>
      <c r="G109" s="351"/>
      <c r="H109" s="351"/>
      <c r="I109" s="351"/>
      <c r="J109" s="351"/>
      <c r="K109" s="351"/>
      <c r="L109" s="351"/>
      <c r="M109" s="351"/>
      <c r="N109" s="351"/>
      <c r="O109" s="351"/>
      <c r="P109" s="351"/>
      <c r="Q109" s="351"/>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row>
    <row r="110" spans="2:46" ht="14.4" x14ac:dyDescent="0.3">
      <c r="B110" s="351"/>
      <c r="C110" s="351"/>
      <c r="D110" s="351"/>
      <c r="E110" s="351"/>
      <c r="F110" s="351"/>
      <c r="G110" s="351"/>
      <c r="H110" s="351"/>
      <c r="I110" s="351"/>
      <c r="J110" s="351"/>
      <c r="K110" s="351"/>
      <c r="L110" s="351"/>
      <c r="M110" s="351"/>
      <c r="N110" s="351"/>
      <c r="O110" s="351"/>
      <c r="P110" s="351"/>
      <c r="Q110" s="351"/>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row>
    <row r="111" spans="2:46" ht="14.4" x14ac:dyDescent="0.3">
      <c r="B111" s="351"/>
      <c r="C111" s="351"/>
      <c r="D111" s="351"/>
      <c r="E111" s="351"/>
      <c r="F111" s="351"/>
      <c r="G111" s="351"/>
      <c r="H111" s="351"/>
      <c r="I111" s="351"/>
      <c r="J111" s="351"/>
      <c r="K111" s="351"/>
      <c r="L111" s="351"/>
      <c r="M111" s="351"/>
      <c r="N111" s="351"/>
      <c r="O111" s="351"/>
      <c r="P111" s="351"/>
      <c r="Q111" s="351"/>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row>
    <row r="112" spans="2:46" ht="14.4" x14ac:dyDescent="0.3">
      <c r="B112" s="351"/>
      <c r="C112" s="351"/>
      <c r="D112" s="351"/>
      <c r="E112" s="351"/>
      <c r="F112" s="351"/>
      <c r="G112" s="351"/>
      <c r="H112" s="351"/>
      <c r="I112" s="351"/>
      <c r="J112" s="351"/>
      <c r="K112" s="351"/>
      <c r="L112" s="351"/>
      <c r="M112" s="351"/>
      <c r="N112" s="351"/>
      <c r="O112" s="351"/>
      <c r="P112" s="351"/>
      <c r="Q112" s="351"/>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row>
    <row r="113" spans="2:46" ht="14.4" x14ac:dyDescent="0.3">
      <c r="B113" s="351"/>
      <c r="C113" s="351"/>
      <c r="D113" s="351"/>
      <c r="E113" s="351"/>
      <c r="F113" s="351"/>
      <c r="G113" s="351"/>
      <c r="H113" s="351"/>
      <c r="I113" s="351"/>
      <c r="J113" s="351"/>
      <c r="K113" s="351"/>
      <c r="L113" s="351"/>
      <c r="M113" s="351"/>
      <c r="N113" s="351"/>
      <c r="O113" s="351"/>
      <c r="P113" s="351"/>
      <c r="Q113" s="351"/>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row>
    <row r="114" spans="2:46" ht="14.4" x14ac:dyDescent="0.3">
      <c r="B114" s="351"/>
      <c r="C114" s="351"/>
      <c r="D114" s="351"/>
      <c r="E114" s="351"/>
      <c r="F114" s="351"/>
      <c r="G114" s="351"/>
      <c r="H114" s="351"/>
      <c r="I114" s="351"/>
      <c r="J114" s="351"/>
      <c r="K114" s="351"/>
      <c r="L114" s="351"/>
      <c r="M114" s="351"/>
      <c r="N114" s="351"/>
      <c r="O114" s="351"/>
      <c r="P114" s="351"/>
      <c r="Q114" s="351"/>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row>
    <row r="115" spans="2:46" ht="14.4" x14ac:dyDescent="0.3">
      <c r="B115" s="351"/>
      <c r="C115" s="351"/>
      <c r="D115" s="351"/>
      <c r="E115" s="351"/>
      <c r="F115" s="351"/>
      <c r="G115" s="351"/>
      <c r="H115" s="351"/>
      <c r="I115" s="351"/>
      <c r="J115" s="351"/>
      <c r="K115" s="351"/>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row>
    <row r="116" spans="2:46" ht="14.4" x14ac:dyDescent="0.3">
      <c r="B116" s="351"/>
      <c r="C116" s="351"/>
      <c r="D116" s="351"/>
      <c r="E116" s="351"/>
      <c r="F116" s="351"/>
      <c r="G116" s="351"/>
      <c r="H116" s="351"/>
      <c r="I116" s="351"/>
      <c r="J116" s="351"/>
      <c r="K116" s="351"/>
      <c r="L116" s="351"/>
      <c r="M116" s="351"/>
      <c r="N116" s="351"/>
      <c r="O116" s="351"/>
      <c r="P116" s="351"/>
      <c r="Q116" s="351"/>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row>
    <row r="117" spans="2:46" ht="14.4" x14ac:dyDescent="0.3">
      <c r="B117" s="351"/>
      <c r="C117" s="351"/>
      <c r="D117" s="351"/>
      <c r="E117" s="351"/>
      <c r="F117" s="351"/>
      <c r="G117" s="351"/>
      <c r="H117" s="351"/>
      <c r="I117" s="351"/>
      <c r="J117" s="351"/>
      <c r="K117" s="351"/>
      <c r="L117" s="351"/>
      <c r="M117" s="351"/>
      <c r="N117" s="351"/>
      <c r="O117" s="351"/>
      <c r="P117" s="351"/>
      <c r="Q117" s="351"/>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row>
    <row r="118" spans="2:46" ht="14.4" x14ac:dyDescent="0.3">
      <c r="B118" s="351"/>
      <c r="C118" s="351"/>
      <c r="D118" s="351"/>
      <c r="E118" s="351"/>
      <c r="F118" s="351"/>
      <c r="G118" s="351"/>
      <c r="H118" s="351"/>
      <c r="I118" s="351"/>
      <c r="J118" s="351"/>
      <c r="K118" s="351"/>
      <c r="L118" s="351"/>
      <c r="M118" s="351"/>
      <c r="N118" s="351"/>
      <c r="O118" s="351"/>
      <c r="P118" s="351"/>
      <c r="Q118" s="351"/>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row>
    <row r="119" spans="2:46" ht="14.4" x14ac:dyDescent="0.3">
      <c r="B119" s="351"/>
      <c r="C119" s="351"/>
      <c r="D119" s="351"/>
      <c r="E119" s="351"/>
      <c r="F119" s="351"/>
      <c r="G119" s="351"/>
      <c r="H119" s="351"/>
      <c r="I119" s="351"/>
      <c r="J119" s="351"/>
      <c r="K119" s="351"/>
      <c r="L119" s="351"/>
      <c r="M119" s="351"/>
      <c r="N119" s="351"/>
      <c r="O119" s="351"/>
      <c r="P119" s="351"/>
      <c r="Q119" s="351"/>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row>
    <row r="120" spans="2:46" ht="14.4" x14ac:dyDescent="0.3">
      <c r="B120" s="351"/>
      <c r="C120" s="351"/>
      <c r="D120" s="351"/>
      <c r="E120" s="351"/>
      <c r="F120" s="351"/>
      <c r="G120" s="351"/>
      <c r="H120" s="351"/>
      <c r="I120" s="351"/>
      <c r="J120" s="351"/>
      <c r="K120" s="351"/>
      <c r="L120" s="351"/>
      <c r="M120" s="351"/>
      <c r="N120" s="351"/>
      <c r="O120" s="351"/>
      <c r="P120" s="351"/>
      <c r="Q120" s="351"/>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row>
    <row r="121" spans="2:46" ht="14.4" x14ac:dyDescent="0.3">
      <c r="B121" s="351"/>
      <c r="C121" s="351"/>
      <c r="D121" s="351"/>
      <c r="E121" s="351"/>
      <c r="F121" s="351"/>
      <c r="G121" s="351"/>
      <c r="H121" s="351"/>
      <c r="I121" s="351"/>
      <c r="J121" s="351"/>
      <c r="K121" s="351"/>
      <c r="L121" s="351"/>
      <c r="M121" s="351"/>
      <c r="N121" s="351"/>
      <c r="O121" s="351"/>
      <c r="P121" s="351"/>
      <c r="Q121" s="351"/>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row>
    <row r="122" spans="2:46" ht="14.4" x14ac:dyDescent="0.3">
      <c r="B122" s="351"/>
      <c r="C122" s="351"/>
      <c r="D122" s="351"/>
      <c r="E122" s="351"/>
      <c r="F122" s="351"/>
      <c r="G122" s="351"/>
      <c r="H122" s="351"/>
      <c r="I122" s="351"/>
      <c r="J122" s="351"/>
      <c r="K122" s="351"/>
      <c r="L122" s="351"/>
      <c r="M122" s="351"/>
      <c r="N122" s="351"/>
      <c r="O122" s="351"/>
      <c r="P122" s="351"/>
      <c r="Q122" s="351"/>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row>
    <row r="123" spans="2:46" ht="14.4" x14ac:dyDescent="0.3">
      <c r="B123" s="351"/>
      <c r="C123" s="351"/>
      <c r="D123" s="351"/>
      <c r="E123" s="351"/>
      <c r="F123" s="351"/>
      <c r="G123" s="351"/>
      <c r="H123" s="351"/>
      <c r="I123" s="351"/>
      <c r="J123" s="351"/>
      <c r="K123" s="351"/>
      <c r="L123" s="351"/>
      <c r="M123" s="351"/>
      <c r="N123" s="351"/>
      <c r="O123" s="351"/>
      <c r="P123" s="351"/>
      <c r="Q123" s="351"/>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row>
    <row r="124" spans="2:46" ht="14.4" x14ac:dyDescent="0.3">
      <c r="B124" s="351"/>
      <c r="C124" s="351"/>
      <c r="D124" s="351"/>
      <c r="E124" s="351"/>
      <c r="F124" s="351"/>
      <c r="G124" s="351"/>
      <c r="H124" s="351"/>
      <c r="I124" s="351"/>
      <c r="J124" s="351"/>
      <c r="K124" s="351"/>
      <c r="L124" s="351"/>
      <c r="M124" s="351"/>
      <c r="N124" s="351"/>
      <c r="O124" s="351"/>
      <c r="P124" s="351"/>
      <c r="Q124" s="351"/>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row>
    <row r="125" spans="2:46" ht="14.4" x14ac:dyDescent="0.3">
      <c r="B125" s="351"/>
      <c r="C125" s="351"/>
      <c r="D125" s="351"/>
      <c r="E125" s="351"/>
      <c r="F125" s="351"/>
      <c r="G125" s="351"/>
      <c r="H125" s="351"/>
      <c r="I125" s="351"/>
      <c r="J125" s="351"/>
      <c r="K125" s="351"/>
      <c r="L125" s="351"/>
      <c r="M125" s="351"/>
      <c r="N125" s="351"/>
      <c r="O125" s="351"/>
      <c r="P125" s="351"/>
      <c r="Q125" s="351"/>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row>
    <row r="126" spans="2:46" ht="14.4" x14ac:dyDescent="0.3">
      <c r="B126" s="351"/>
      <c r="C126" s="351"/>
      <c r="D126" s="351"/>
      <c r="E126" s="351"/>
      <c r="F126" s="351"/>
      <c r="G126" s="351"/>
      <c r="H126" s="351"/>
      <c r="I126" s="351"/>
      <c r="J126" s="351"/>
      <c r="K126" s="351"/>
      <c r="L126" s="351"/>
      <c r="M126" s="351"/>
      <c r="N126" s="351"/>
      <c r="O126" s="351"/>
      <c r="P126" s="351"/>
      <c r="Q126" s="351"/>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row>
    <row r="127" spans="2:46" ht="14.4" x14ac:dyDescent="0.3">
      <c r="B127" s="351"/>
      <c r="C127" s="351"/>
      <c r="D127" s="351"/>
      <c r="E127" s="351"/>
      <c r="F127" s="351"/>
      <c r="G127" s="351"/>
      <c r="H127" s="351"/>
      <c r="I127" s="351"/>
      <c r="J127" s="351"/>
      <c r="K127" s="351"/>
      <c r="L127" s="351"/>
      <c r="M127" s="351"/>
      <c r="N127" s="351"/>
      <c r="O127" s="351"/>
      <c r="P127" s="351"/>
      <c r="Q127" s="351"/>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row>
    <row r="128" spans="2:46" ht="14.4" x14ac:dyDescent="0.3">
      <c r="B128" s="351"/>
      <c r="C128" s="351"/>
      <c r="D128" s="351"/>
      <c r="E128" s="351"/>
      <c r="F128" s="351"/>
      <c r="G128" s="351"/>
      <c r="H128" s="351"/>
      <c r="I128" s="351"/>
      <c r="J128" s="351"/>
      <c r="K128" s="351"/>
      <c r="L128" s="351"/>
      <c r="M128" s="351"/>
      <c r="N128" s="351"/>
      <c r="O128" s="351"/>
      <c r="P128" s="351"/>
      <c r="Q128" s="351"/>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row>
    <row r="129" spans="2:46" ht="14.4" x14ac:dyDescent="0.3">
      <c r="B129" s="351"/>
      <c r="C129" s="351"/>
      <c r="D129" s="351"/>
      <c r="E129" s="351"/>
      <c r="F129" s="351"/>
      <c r="G129" s="351"/>
      <c r="H129" s="351"/>
      <c r="I129" s="351"/>
      <c r="J129" s="351"/>
      <c r="K129" s="351"/>
      <c r="L129" s="351"/>
      <c r="M129" s="351"/>
      <c r="N129" s="351"/>
      <c r="O129" s="351"/>
      <c r="P129" s="351"/>
      <c r="Q129" s="351"/>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row>
    <row r="130" spans="2:46" ht="14.4" x14ac:dyDescent="0.3">
      <c r="B130" s="351"/>
      <c r="C130" s="351"/>
      <c r="D130" s="351"/>
      <c r="E130" s="351"/>
      <c r="F130" s="351"/>
      <c r="G130" s="351"/>
      <c r="H130" s="351"/>
      <c r="I130" s="351"/>
      <c r="J130" s="351"/>
      <c r="K130" s="351"/>
      <c r="L130" s="351"/>
      <c r="M130" s="351"/>
      <c r="N130" s="351"/>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row>
    <row r="131" spans="2:46" ht="14.4" x14ac:dyDescent="0.3">
      <c r="B131" s="351"/>
      <c r="C131" s="351"/>
      <c r="D131" s="351"/>
      <c r="E131" s="351"/>
      <c r="F131" s="351"/>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row>
    <row r="132" spans="2:46" ht="14.4" x14ac:dyDescent="0.3">
      <c r="B132" s="351"/>
      <c r="C132" s="351"/>
      <c r="D132" s="351"/>
      <c r="E132" s="351"/>
      <c r="F132" s="351"/>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row>
    <row r="133" spans="2:46" ht="14.4" x14ac:dyDescent="0.3">
      <c r="B133" s="351"/>
      <c r="C133" s="351"/>
      <c r="D133" s="351"/>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row>
    <row r="134" spans="2:46" ht="14.4" x14ac:dyDescent="0.3">
      <c r="B134" s="351"/>
      <c r="C134" s="351"/>
      <c r="D134" s="351"/>
      <c r="E134" s="351"/>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row>
    <row r="135" spans="2:46" ht="14.4" x14ac:dyDescent="0.3">
      <c r="B135" s="351"/>
      <c r="C135" s="351"/>
      <c r="D135" s="351"/>
      <c r="E135" s="351"/>
      <c r="F135" s="351"/>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row>
    <row r="136" spans="2:46" ht="14.4" x14ac:dyDescent="0.3">
      <c r="B136" s="351"/>
      <c r="C136" s="351"/>
      <c r="D136" s="351"/>
      <c r="E136" s="351"/>
      <c r="F136" s="351"/>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row>
    <row r="137" spans="2:46" ht="14.4" x14ac:dyDescent="0.3">
      <c r="B137" s="351"/>
      <c r="C137" s="351"/>
      <c r="D137" s="351"/>
      <c r="E137" s="351"/>
      <c r="F137" s="351"/>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row>
    <row r="138" spans="2:46" ht="14.4" x14ac:dyDescent="0.3">
      <c r="B138" s="351"/>
      <c r="C138" s="351"/>
      <c r="D138" s="351"/>
      <c r="E138" s="351"/>
      <c r="F138" s="351"/>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row>
    <row r="139" spans="2:46" ht="14.4" x14ac:dyDescent="0.3">
      <c r="B139" s="351"/>
      <c r="C139" s="351"/>
      <c r="D139" s="351"/>
      <c r="E139" s="351"/>
      <c r="F139" s="351"/>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row>
    <row r="140" spans="2:46" ht="14.4" x14ac:dyDescent="0.3">
      <c r="B140" s="351"/>
      <c r="C140" s="351"/>
      <c r="D140" s="351"/>
      <c r="E140" s="351"/>
      <c r="F140" s="351"/>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row>
    <row r="141" spans="2:46" ht="14.4" x14ac:dyDescent="0.3">
      <c r="B141" s="351"/>
      <c r="C141" s="351"/>
      <c r="D141" s="351"/>
      <c r="E141" s="351"/>
      <c r="F141" s="351"/>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row>
    <row r="142" spans="2:46" ht="14.4" x14ac:dyDescent="0.3">
      <c r="B142" s="351"/>
      <c r="C142" s="351"/>
      <c r="D142" s="351"/>
      <c r="E142" s="351"/>
      <c r="F142" s="351"/>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row>
    <row r="143" spans="2:46" ht="14.4" x14ac:dyDescent="0.3">
      <c r="B143" s="351"/>
      <c r="C143" s="351"/>
      <c r="D143" s="351"/>
      <c r="E143" s="351"/>
      <c r="F143" s="351"/>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row>
    <row r="144" spans="2:46" ht="14.4" x14ac:dyDescent="0.3">
      <c r="B144" s="351"/>
      <c r="C144" s="351"/>
      <c r="D144" s="351"/>
      <c r="E144" s="351"/>
      <c r="F144" s="351"/>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row>
    <row r="145" spans="2:46" ht="14.4" x14ac:dyDescent="0.3">
      <c r="B145" s="351"/>
      <c r="C145" s="351"/>
      <c r="D145" s="351"/>
      <c r="E145" s="351"/>
      <c r="F145" s="351"/>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row>
    <row r="146" spans="2:46" ht="14.4" x14ac:dyDescent="0.3">
      <c r="B146" s="351"/>
      <c r="C146" s="351"/>
      <c r="D146" s="351"/>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row>
    <row r="147" spans="2:46" ht="14.4" x14ac:dyDescent="0.3">
      <c r="B147" s="351"/>
      <c r="C147" s="351"/>
      <c r="D147" s="351"/>
      <c r="E147" s="351"/>
      <c r="F147" s="351"/>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row>
    <row r="148" spans="2:46" ht="14.4" x14ac:dyDescent="0.3">
      <c r="B148" s="351"/>
      <c r="C148" s="351"/>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row>
    <row r="149" spans="2:46" ht="14.4" x14ac:dyDescent="0.3">
      <c r="B149" s="351"/>
      <c r="C149" s="351"/>
      <c r="D149" s="351"/>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row>
    <row r="150" spans="2:46" ht="14.4" x14ac:dyDescent="0.3">
      <c r="B150" s="351"/>
      <c r="C150" s="351"/>
      <c r="D150" s="351"/>
      <c r="E150" s="351"/>
      <c r="F150" s="351"/>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row>
    <row r="151" spans="2:46" ht="14.4" x14ac:dyDescent="0.3">
      <c r="B151" s="351"/>
      <c r="C151" s="351"/>
      <c r="D151" s="351"/>
      <c r="E151" s="351"/>
      <c r="F151" s="351"/>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row>
    <row r="152" spans="2:46" ht="14.4" x14ac:dyDescent="0.3">
      <c r="B152" s="351"/>
      <c r="C152" s="351"/>
      <c r="D152" s="351"/>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row>
    <row r="153" spans="2:46" ht="14.4" x14ac:dyDescent="0.3">
      <c r="B153" s="351"/>
      <c r="C153" s="351"/>
      <c r="D153" s="351"/>
      <c r="E153" s="351"/>
      <c r="F153" s="351"/>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row>
    <row r="154" spans="2:46" ht="14.4" x14ac:dyDescent="0.3">
      <c r="B154" s="351"/>
      <c r="C154" s="351"/>
      <c r="D154" s="351"/>
      <c r="E154" s="351"/>
      <c r="F154" s="351"/>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row>
    <row r="155" spans="2:46" ht="14.4" x14ac:dyDescent="0.3">
      <c r="B155" s="351"/>
      <c r="C155" s="351"/>
      <c r="D155" s="351"/>
      <c r="E155" s="351"/>
      <c r="F155" s="351"/>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row>
    <row r="156" spans="2:46" ht="14.4" x14ac:dyDescent="0.3">
      <c r="B156" s="351"/>
      <c r="C156" s="351"/>
      <c r="D156" s="351"/>
      <c r="E156" s="351"/>
      <c r="F156" s="351"/>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row>
    <row r="157" spans="2:46" ht="14.4" x14ac:dyDescent="0.3">
      <c r="B157" s="351"/>
      <c r="C157" s="351"/>
      <c r="D157" s="351"/>
      <c r="E157" s="351"/>
      <c r="F157" s="351"/>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row>
    <row r="158" spans="2:46" ht="14.4" x14ac:dyDescent="0.3">
      <c r="B158" s="351"/>
      <c r="C158" s="351"/>
      <c r="D158" s="351"/>
      <c r="E158" s="351"/>
      <c r="F158" s="351"/>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row>
    <row r="159" spans="2:46" ht="14.4" x14ac:dyDescent="0.3">
      <c r="B159" s="351"/>
      <c r="C159" s="351"/>
      <c r="D159" s="351"/>
      <c r="E159" s="351"/>
      <c r="F159" s="351"/>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row>
    <row r="160" spans="2:46" ht="14.4" x14ac:dyDescent="0.3">
      <c r="B160" s="351"/>
      <c r="C160" s="351"/>
      <c r="D160" s="351"/>
      <c r="E160" s="351"/>
      <c r="F160" s="351"/>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row>
    <row r="161" spans="2:46" ht="14.4" x14ac:dyDescent="0.3">
      <c r="B161" s="351"/>
      <c r="C161" s="351"/>
      <c r="D161" s="351"/>
      <c r="E161" s="351"/>
      <c r="F161" s="351"/>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row>
    <row r="162" spans="2:46" ht="14.4" x14ac:dyDescent="0.3">
      <c r="B162" s="351"/>
      <c r="C162" s="351"/>
      <c r="D162" s="351"/>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row>
    <row r="163" spans="2:46" ht="14.4" x14ac:dyDescent="0.3">
      <c r="B163" s="351"/>
      <c r="C163" s="351"/>
      <c r="D163" s="351"/>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row>
    <row r="164" spans="2:46" ht="14.4" x14ac:dyDescent="0.3">
      <c r="B164" s="351"/>
      <c r="C164" s="351"/>
      <c r="D164" s="351"/>
      <c r="E164" s="351"/>
      <c r="F164" s="351"/>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row>
    <row r="165" spans="2:46" ht="14.4" x14ac:dyDescent="0.3">
      <c r="B165" s="351"/>
      <c r="C165" s="351"/>
      <c r="D165" s="351"/>
      <c r="E165" s="351"/>
      <c r="F165" s="351"/>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row>
    <row r="166" spans="2:46" ht="14.4" x14ac:dyDescent="0.3">
      <c r="B166" s="351"/>
      <c r="C166" s="351"/>
      <c r="D166" s="351"/>
      <c r="E166" s="351"/>
      <c r="F166" s="351"/>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row>
    <row r="167" spans="2:46" ht="14.4" x14ac:dyDescent="0.3">
      <c r="B167" s="351"/>
      <c r="C167" s="351"/>
      <c r="D167" s="351"/>
      <c r="E167" s="351"/>
      <c r="F167" s="351"/>
      <c r="G167" s="351"/>
      <c r="H167" s="351"/>
      <c r="I167" s="351"/>
      <c r="J167" s="351"/>
      <c r="K167" s="351"/>
      <c r="L167" s="351"/>
      <c r="M167" s="351"/>
      <c r="N167" s="351"/>
      <c r="O167" s="351"/>
      <c r="P167" s="351"/>
      <c r="Q167" s="351"/>
      <c r="R167" s="351"/>
      <c r="S167" s="351"/>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row>
    <row r="168" spans="2:46" ht="14.4" x14ac:dyDescent="0.3">
      <c r="B168" s="351"/>
      <c r="C168" s="351"/>
      <c r="D168" s="351"/>
      <c r="E168" s="351"/>
      <c r="F168" s="351"/>
      <c r="G168" s="351"/>
      <c r="H168" s="351"/>
      <c r="I168" s="351"/>
      <c r="J168" s="351"/>
      <c r="K168" s="351"/>
      <c r="L168" s="351"/>
      <c r="M168" s="351"/>
      <c r="N168" s="351"/>
      <c r="O168" s="351"/>
      <c r="P168" s="351"/>
      <c r="Q168" s="351"/>
      <c r="R168" s="351"/>
      <c r="S168" s="351"/>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row>
    <row r="169" spans="2:46" ht="14.4" x14ac:dyDescent="0.3">
      <c r="B169" s="351"/>
      <c r="C169" s="351"/>
      <c r="D169" s="351"/>
      <c r="E169" s="351"/>
      <c r="F169" s="351"/>
      <c r="G169" s="351"/>
      <c r="H169" s="351"/>
      <c r="I169" s="351"/>
      <c r="J169" s="351"/>
      <c r="K169" s="351"/>
      <c r="L169" s="351"/>
      <c r="M169" s="351"/>
      <c r="N169" s="351"/>
      <c r="O169" s="351"/>
      <c r="P169" s="351"/>
      <c r="Q169" s="351"/>
      <c r="R169" s="351"/>
      <c r="S169" s="351"/>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row>
    <row r="170" spans="2:46" ht="14.4" x14ac:dyDescent="0.3">
      <c r="B170" s="351"/>
      <c r="C170" s="351"/>
      <c r="D170" s="351"/>
      <c r="E170" s="351"/>
      <c r="F170" s="351"/>
      <c r="G170" s="351"/>
      <c r="H170" s="351"/>
      <c r="I170" s="351"/>
      <c r="J170" s="351"/>
      <c r="K170" s="351"/>
      <c r="L170" s="351"/>
      <c r="M170" s="351"/>
      <c r="N170" s="351"/>
      <c r="O170" s="351"/>
      <c r="P170" s="351"/>
      <c r="Q170" s="351"/>
      <c r="R170" s="351"/>
      <c r="S170" s="351"/>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row>
    <row r="171" spans="2:46" ht="14.4" x14ac:dyDescent="0.3">
      <c r="B171" s="351"/>
      <c r="C171" s="351"/>
      <c r="D171" s="351"/>
      <c r="E171" s="351"/>
      <c r="F171" s="351"/>
      <c r="G171" s="351"/>
      <c r="H171" s="351"/>
      <c r="I171" s="351"/>
      <c r="J171" s="351"/>
      <c r="K171" s="351"/>
      <c r="L171" s="351"/>
      <c r="M171" s="351"/>
      <c r="N171" s="351"/>
      <c r="O171" s="351"/>
      <c r="P171" s="351"/>
      <c r="Q171" s="351"/>
      <c r="R171" s="351"/>
      <c r="S171" s="351"/>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row>
    <row r="172" spans="2:46" ht="14.4" x14ac:dyDescent="0.3">
      <c r="B172" s="351"/>
      <c r="C172" s="351"/>
      <c r="D172" s="351"/>
      <c r="E172" s="351"/>
      <c r="F172" s="351"/>
      <c r="G172" s="351"/>
      <c r="H172" s="351"/>
      <c r="I172" s="351"/>
      <c r="J172" s="351"/>
      <c r="K172" s="351"/>
      <c r="L172" s="351"/>
      <c r="M172" s="351"/>
      <c r="N172" s="351"/>
      <c r="O172" s="351"/>
      <c r="P172" s="351"/>
      <c r="Q172" s="351"/>
      <c r="R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row>
    <row r="173" spans="2:46" ht="14.4" x14ac:dyDescent="0.3">
      <c r="B173" s="351"/>
      <c r="C173" s="351"/>
      <c r="D173" s="351"/>
      <c r="E173" s="351"/>
      <c r="F173" s="351"/>
      <c r="G173" s="351"/>
      <c r="H173" s="351"/>
      <c r="I173" s="351"/>
      <c r="J173" s="351"/>
      <c r="K173" s="351"/>
      <c r="L173" s="351"/>
      <c r="M173" s="351"/>
      <c r="N173" s="351"/>
      <c r="O173" s="351"/>
      <c r="P173" s="351"/>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row>
    <row r="174" spans="2:46" ht="14.4" x14ac:dyDescent="0.3">
      <c r="B174" s="351"/>
      <c r="C174" s="351"/>
      <c r="D174" s="351"/>
      <c r="E174" s="351"/>
      <c r="F174" s="351"/>
      <c r="G174" s="351"/>
      <c r="H174" s="351"/>
      <c r="I174" s="351"/>
      <c r="J174" s="351"/>
      <c r="K174" s="351"/>
      <c r="L174" s="351"/>
      <c r="M174" s="351"/>
      <c r="N174" s="351"/>
      <c r="O174" s="351"/>
      <c r="P174" s="351"/>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row>
    <row r="175" spans="2:46" ht="14.4" x14ac:dyDescent="0.3">
      <c r="B175" s="351"/>
      <c r="C175" s="351"/>
      <c r="D175" s="351"/>
      <c r="E175" s="351"/>
      <c r="F175" s="351"/>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row>
    <row r="176" spans="2:46" ht="14.4" x14ac:dyDescent="0.3">
      <c r="B176" s="351"/>
      <c r="C176" s="351"/>
      <c r="D176" s="351"/>
      <c r="E176" s="351"/>
      <c r="F176" s="351"/>
      <c r="G176" s="351"/>
      <c r="H176" s="351"/>
      <c r="I176" s="351"/>
      <c r="J176" s="351"/>
      <c r="K176" s="351"/>
      <c r="L176" s="351"/>
      <c r="M176" s="351"/>
      <c r="N176" s="351"/>
      <c r="O176" s="351"/>
      <c r="P176" s="351"/>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row>
    <row r="177" spans="2:46" ht="14.4" x14ac:dyDescent="0.3">
      <c r="B177" s="351"/>
      <c r="C177" s="351"/>
      <c r="D177" s="351"/>
      <c r="E177" s="351"/>
      <c r="F177" s="351"/>
      <c r="G177" s="351"/>
      <c r="H177" s="351"/>
      <c r="I177" s="351"/>
      <c r="J177" s="351"/>
      <c r="K177" s="351"/>
      <c r="L177" s="351"/>
      <c r="M177" s="351"/>
      <c r="N177" s="351"/>
      <c r="O177" s="351"/>
      <c r="P177" s="351"/>
      <c r="Q177" s="351"/>
      <c r="R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row>
    <row r="178" spans="2:46" ht="14.4" x14ac:dyDescent="0.3">
      <c r="B178" s="351"/>
      <c r="C178" s="351"/>
      <c r="D178" s="351"/>
      <c r="E178" s="351"/>
      <c r="F178" s="351"/>
      <c r="G178" s="351"/>
      <c r="H178" s="351"/>
      <c r="I178" s="351"/>
      <c r="J178" s="351"/>
      <c r="K178" s="351"/>
      <c r="L178" s="351"/>
      <c r="M178" s="351"/>
      <c r="N178" s="351"/>
      <c r="O178" s="351"/>
      <c r="P178" s="351"/>
      <c r="Q178" s="351"/>
      <c r="R178" s="351"/>
      <c r="S178" s="351"/>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row>
    <row r="179" spans="2:46" ht="14.4" x14ac:dyDescent="0.3">
      <c r="B179" s="351"/>
      <c r="C179" s="351"/>
      <c r="D179" s="351"/>
      <c r="E179" s="351"/>
      <c r="F179" s="351"/>
      <c r="G179" s="351"/>
      <c r="H179" s="351"/>
      <c r="I179" s="351"/>
      <c r="J179" s="351"/>
      <c r="K179" s="351"/>
      <c r="L179" s="351"/>
      <c r="M179" s="351"/>
      <c r="N179" s="351"/>
      <c r="O179" s="351"/>
      <c r="P179" s="351"/>
      <c r="Q179" s="351"/>
      <c r="R179" s="351"/>
      <c r="S179" s="351"/>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row>
    <row r="180" spans="2:46" ht="14.4" x14ac:dyDescent="0.3">
      <c r="B180" s="351"/>
      <c r="C180" s="351"/>
      <c r="D180" s="351"/>
      <c r="E180" s="351"/>
      <c r="F180" s="351"/>
      <c r="G180" s="351"/>
      <c r="H180" s="351"/>
      <c r="I180" s="351"/>
      <c r="J180" s="351"/>
      <c r="K180" s="351"/>
      <c r="L180" s="351"/>
      <c r="M180" s="351"/>
      <c r="N180" s="351"/>
      <c r="O180" s="351"/>
      <c r="P180" s="351"/>
      <c r="Q180" s="351"/>
      <c r="R180" s="351"/>
      <c r="S180" s="351"/>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row>
    <row r="181" spans="2:46" ht="14.4" x14ac:dyDescent="0.3">
      <c r="B181" s="351"/>
      <c r="C181" s="351"/>
      <c r="D181" s="351"/>
      <c r="E181" s="351"/>
      <c r="F181" s="351"/>
      <c r="G181" s="351"/>
      <c r="H181" s="351"/>
      <c r="I181" s="351"/>
      <c r="J181" s="351"/>
      <c r="K181" s="351"/>
      <c r="L181" s="351"/>
      <c r="M181" s="351"/>
      <c r="N181" s="351"/>
      <c r="O181" s="351"/>
      <c r="P181" s="351"/>
      <c r="Q181" s="351"/>
      <c r="R181" s="351"/>
      <c r="S181" s="351"/>
      <c r="T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row>
    <row r="182" spans="2:46" ht="14.4" x14ac:dyDescent="0.3">
      <c r="B182" s="351"/>
      <c r="C182" s="351"/>
      <c r="D182" s="351"/>
      <c r="E182" s="351"/>
      <c r="F182" s="351"/>
      <c r="G182" s="351"/>
      <c r="H182" s="351"/>
      <c r="I182" s="351"/>
      <c r="J182" s="351"/>
      <c r="K182" s="351"/>
      <c r="L182" s="351"/>
      <c r="M182" s="351"/>
      <c r="N182" s="351"/>
      <c r="O182" s="351"/>
      <c r="P182" s="351"/>
      <c r="Q182" s="351"/>
      <c r="R182" s="351"/>
      <c r="S182" s="351"/>
      <c r="T182" s="351"/>
      <c r="U182" s="351"/>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row>
    <row r="183" spans="2:46" ht="14.4" x14ac:dyDescent="0.3">
      <c r="B183" s="351"/>
      <c r="C183" s="351"/>
      <c r="D183" s="351"/>
      <c r="E183" s="351"/>
      <c r="F183" s="351"/>
      <c r="G183" s="351"/>
      <c r="H183" s="351"/>
      <c r="I183" s="351"/>
      <c r="J183" s="351"/>
      <c r="K183" s="351"/>
      <c r="L183" s="351"/>
      <c r="M183" s="351"/>
      <c r="N183" s="351"/>
      <c r="O183" s="351"/>
      <c r="P183" s="351"/>
      <c r="Q183" s="351"/>
      <c r="R183" s="351"/>
      <c r="S183" s="351"/>
      <c r="T183" s="351"/>
      <c r="U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row>
    <row r="184" spans="2:46" ht="14.4" x14ac:dyDescent="0.3">
      <c r="B184" s="351"/>
      <c r="C184" s="351"/>
      <c r="D184" s="351"/>
      <c r="E184" s="351"/>
      <c r="F184" s="351"/>
      <c r="G184" s="351"/>
      <c r="H184" s="351"/>
      <c r="I184" s="351"/>
      <c r="J184" s="351"/>
      <c r="K184" s="351"/>
      <c r="L184" s="351"/>
      <c r="M184" s="351"/>
      <c r="N184" s="351"/>
      <c r="O184" s="351"/>
      <c r="P184" s="351"/>
      <c r="Q184" s="351"/>
      <c r="R184" s="351"/>
      <c r="S184" s="351"/>
      <c r="T184" s="351"/>
      <c r="U184" s="351"/>
      <c r="V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row>
    <row r="185" spans="2:46" ht="14.4" x14ac:dyDescent="0.3">
      <c r="B185" s="351"/>
      <c r="C185" s="351"/>
      <c r="D185" s="351"/>
      <c r="E185" s="351"/>
      <c r="F185" s="351"/>
      <c r="G185" s="351"/>
      <c r="H185" s="351"/>
      <c r="I185" s="351"/>
      <c r="J185" s="351"/>
      <c r="K185" s="351"/>
      <c r="L185" s="351"/>
      <c r="M185" s="351"/>
      <c r="N185" s="351"/>
      <c r="O185" s="351"/>
      <c r="P185" s="351"/>
      <c r="Q185" s="351"/>
      <c r="R185" s="351"/>
      <c r="S185" s="351"/>
      <c r="T185" s="351"/>
      <c r="U185" s="351"/>
      <c r="V185" s="351"/>
      <c r="W185" s="351"/>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row>
    <row r="186" spans="2:46" ht="14.4" x14ac:dyDescent="0.3">
      <c r="B186" s="351"/>
      <c r="C186" s="351"/>
      <c r="D186" s="351"/>
      <c r="E186" s="351"/>
      <c r="F186" s="351"/>
      <c r="G186" s="351"/>
      <c r="H186" s="351"/>
      <c r="I186" s="351"/>
      <c r="J186" s="351"/>
      <c r="K186" s="351"/>
      <c r="L186" s="351"/>
      <c r="M186" s="351"/>
      <c r="N186" s="351"/>
      <c r="O186" s="351"/>
      <c r="P186" s="351"/>
      <c r="Q186" s="351"/>
      <c r="R186" s="351"/>
      <c r="S186" s="351"/>
      <c r="T186" s="351"/>
      <c r="U186" s="351"/>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row>
    <row r="187" spans="2:46" ht="14.4" x14ac:dyDescent="0.3">
      <c r="B187" s="351"/>
      <c r="C187" s="351"/>
      <c r="D187" s="351"/>
      <c r="E187" s="351"/>
      <c r="F187" s="351"/>
      <c r="G187" s="351"/>
      <c r="H187" s="351"/>
      <c r="I187" s="351"/>
      <c r="J187" s="351"/>
      <c r="K187" s="351"/>
      <c r="L187" s="351"/>
      <c r="M187" s="351"/>
      <c r="N187" s="351"/>
      <c r="O187" s="351"/>
      <c r="P187" s="351"/>
      <c r="Q187" s="351"/>
      <c r="R187" s="351"/>
      <c r="S187" s="351"/>
      <c r="T187" s="351"/>
      <c r="U187" s="351"/>
      <c r="V187" s="351"/>
      <c r="W187" s="351"/>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row>
    <row r="188" spans="2:46" ht="14.4" x14ac:dyDescent="0.3">
      <c r="B188" s="351"/>
      <c r="C188" s="351"/>
      <c r="D188" s="351"/>
      <c r="E188" s="351"/>
      <c r="F188" s="351"/>
      <c r="G188" s="351"/>
      <c r="H188" s="351"/>
      <c r="I188" s="351"/>
      <c r="J188" s="351"/>
      <c r="K188" s="351"/>
      <c r="L188" s="351"/>
      <c r="M188" s="351"/>
      <c r="N188" s="351"/>
      <c r="O188" s="351"/>
      <c r="P188" s="351"/>
      <c r="Q188" s="351"/>
      <c r="R188" s="351"/>
      <c r="S188" s="351"/>
      <c r="T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row>
    <row r="189" spans="2:46" ht="14.4" x14ac:dyDescent="0.3">
      <c r="B189" s="351"/>
      <c r="C189" s="351"/>
      <c r="D189" s="351"/>
      <c r="E189" s="351"/>
      <c r="F189" s="351"/>
      <c r="G189" s="351"/>
      <c r="H189" s="351"/>
      <c r="I189" s="351"/>
      <c r="J189" s="351"/>
      <c r="K189" s="351"/>
      <c r="L189" s="351"/>
      <c r="M189" s="351"/>
      <c r="N189" s="351"/>
      <c r="O189" s="351"/>
      <c r="P189" s="351"/>
      <c r="Q189" s="351"/>
      <c r="R189" s="351"/>
      <c r="S189" s="351"/>
      <c r="T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row>
    <row r="190" spans="2:46" ht="14.4" x14ac:dyDescent="0.3">
      <c r="B190" s="351"/>
      <c r="C190" s="351"/>
      <c r="D190" s="351"/>
      <c r="E190" s="351"/>
      <c r="F190" s="351"/>
      <c r="G190" s="351"/>
      <c r="H190" s="351"/>
      <c r="I190" s="351"/>
      <c r="J190" s="351"/>
      <c r="K190" s="351"/>
      <c r="L190" s="351"/>
      <c r="M190" s="351"/>
      <c r="N190" s="351"/>
      <c r="O190" s="351"/>
      <c r="P190" s="351"/>
      <c r="Q190" s="351"/>
      <c r="R190" s="351"/>
      <c r="S190" s="351"/>
      <c r="T190" s="351"/>
      <c r="U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row>
    <row r="191" spans="2:46" ht="14.4" x14ac:dyDescent="0.3">
      <c r="B191" s="351"/>
      <c r="C191" s="351"/>
      <c r="D191" s="351"/>
      <c r="E191" s="351"/>
      <c r="F191" s="351"/>
      <c r="G191" s="351"/>
      <c r="H191" s="351"/>
      <c r="I191" s="351"/>
      <c r="J191" s="351"/>
      <c r="K191" s="351"/>
      <c r="L191" s="351"/>
      <c r="M191" s="351"/>
      <c r="N191" s="351"/>
      <c r="O191" s="351"/>
      <c r="P191" s="351"/>
      <c r="Q191" s="351"/>
      <c r="R191" s="351"/>
      <c r="S191" s="351"/>
      <c r="T191" s="351"/>
      <c r="U191" s="351"/>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row>
    <row r="192" spans="2:46" ht="14.4" x14ac:dyDescent="0.3">
      <c r="B192" s="351"/>
      <c r="C192" s="351"/>
      <c r="D192" s="351"/>
      <c r="E192" s="351"/>
      <c r="F192" s="351"/>
      <c r="G192" s="351"/>
      <c r="H192" s="351"/>
      <c r="I192" s="351"/>
      <c r="J192" s="351"/>
      <c r="K192" s="351"/>
      <c r="L192" s="351"/>
      <c r="M192" s="351"/>
      <c r="N192" s="351"/>
      <c r="O192" s="351"/>
      <c r="P192" s="351"/>
      <c r="Q192" s="351"/>
      <c r="R192" s="351"/>
      <c r="S192" s="351"/>
      <c r="T192" s="351"/>
      <c r="U192" s="351"/>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row>
    <row r="193" spans="2:46" ht="14.4" x14ac:dyDescent="0.3">
      <c r="B193" s="351"/>
      <c r="C193" s="351"/>
      <c r="D193" s="351"/>
      <c r="E193" s="351"/>
      <c r="F193" s="351"/>
      <c r="G193" s="351"/>
      <c r="H193" s="351"/>
      <c r="I193" s="351"/>
      <c r="J193" s="351"/>
      <c r="K193" s="351"/>
      <c r="L193" s="351"/>
      <c r="M193" s="351"/>
      <c r="N193" s="351"/>
      <c r="O193" s="351"/>
      <c r="P193" s="351"/>
      <c r="Q193" s="351"/>
      <c r="R193" s="351"/>
      <c r="S193" s="351"/>
      <c r="T193" s="351"/>
      <c r="U193" s="351"/>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row>
    <row r="194" spans="2:46" ht="14.4" x14ac:dyDescent="0.3">
      <c r="B194" s="351"/>
      <c r="C194" s="351"/>
      <c r="D194" s="351"/>
      <c r="E194" s="351"/>
      <c r="F194" s="351"/>
      <c r="G194" s="351"/>
      <c r="H194" s="351"/>
      <c r="I194" s="351"/>
      <c r="J194" s="351"/>
      <c r="K194" s="351"/>
      <c r="L194" s="351"/>
      <c r="M194" s="351"/>
      <c r="N194" s="351"/>
      <c r="O194" s="351"/>
      <c r="P194" s="351"/>
      <c r="Q194" s="351"/>
      <c r="R194" s="351"/>
      <c r="S194" s="351"/>
      <c r="T194" s="351"/>
      <c r="U194" s="351"/>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row>
    <row r="195" spans="2:46" ht="14.4" x14ac:dyDescent="0.3">
      <c r="B195" s="351"/>
      <c r="C195" s="351"/>
      <c r="D195" s="351"/>
      <c r="E195" s="351"/>
      <c r="F195" s="351"/>
      <c r="G195" s="351"/>
      <c r="H195" s="351"/>
      <c r="I195" s="351"/>
      <c r="J195" s="351"/>
      <c r="K195" s="351"/>
      <c r="L195" s="351"/>
      <c r="M195" s="351"/>
      <c r="N195" s="351"/>
      <c r="O195" s="351"/>
      <c r="P195" s="351"/>
      <c r="Q195" s="351"/>
      <c r="R195" s="351"/>
      <c r="S195" s="351"/>
      <c r="T195" s="351"/>
      <c r="U195" s="351"/>
      <c r="V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1"/>
      <c r="AR195" s="351"/>
      <c r="AS195" s="351"/>
      <c r="AT195" s="351"/>
    </row>
    <row r="196" spans="2:46" ht="14.4" x14ac:dyDescent="0.3">
      <c r="B196" s="351"/>
      <c r="C196" s="351"/>
      <c r="D196" s="351"/>
      <c r="E196" s="351"/>
      <c r="F196" s="351"/>
      <c r="G196" s="351"/>
      <c r="H196" s="351"/>
      <c r="I196" s="351"/>
      <c r="J196" s="351"/>
      <c r="K196" s="351"/>
      <c r="L196" s="351"/>
      <c r="M196" s="351"/>
      <c r="N196" s="351"/>
      <c r="O196" s="351"/>
      <c r="P196" s="351"/>
      <c r="Q196" s="351"/>
      <c r="R196" s="351"/>
      <c r="S196" s="351"/>
      <c r="T196" s="351"/>
      <c r="U196" s="351"/>
      <c r="V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1"/>
      <c r="AR196" s="351"/>
      <c r="AS196" s="351"/>
      <c r="AT196" s="351"/>
    </row>
    <row r="197" spans="2:46" ht="14.4" x14ac:dyDescent="0.3">
      <c r="B197" s="351"/>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351"/>
      <c r="AG197" s="351"/>
      <c r="AH197" s="351"/>
      <c r="AI197" s="351"/>
      <c r="AJ197" s="351"/>
      <c r="AK197" s="351"/>
      <c r="AL197" s="351"/>
      <c r="AM197" s="351"/>
      <c r="AN197" s="351"/>
      <c r="AO197" s="351"/>
      <c r="AP197" s="351"/>
      <c r="AQ197" s="351"/>
      <c r="AR197" s="351"/>
      <c r="AS197" s="351"/>
      <c r="AT197" s="351"/>
    </row>
    <row r="198" spans="2:46" ht="14.4" x14ac:dyDescent="0.3">
      <c r="B198" s="351"/>
      <c r="C198" s="351"/>
      <c r="D198" s="351"/>
      <c r="E198" s="351"/>
      <c r="F198" s="351"/>
      <c r="G198" s="351"/>
      <c r="H198" s="351"/>
      <c r="I198" s="351"/>
      <c r="J198" s="351"/>
      <c r="K198" s="351"/>
      <c r="L198" s="351"/>
      <c r="M198" s="351"/>
      <c r="N198" s="351"/>
      <c r="O198" s="351"/>
      <c r="P198" s="351"/>
      <c r="Q198" s="351"/>
      <c r="R198" s="351"/>
      <c r="S198" s="351"/>
      <c r="T198" s="351"/>
      <c r="U198" s="351"/>
      <c r="V198" s="351"/>
      <c r="W198" s="351"/>
      <c r="X198" s="351"/>
      <c r="Y198" s="351"/>
      <c r="Z198" s="351"/>
      <c r="AA198" s="351"/>
      <c r="AB198" s="351"/>
      <c r="AC198" s="351"/>
      <c r="AD198" s="351"/>
      <c r="AE198" s="351"/>
      <c r="AF198" s="351"/>
      <c r="AG198" s="351"/>
      <c r="AH198" s="351"/>
      <c r="AI198" s="351"/>
      <c r="AJ198" s="351"/>
      <c r="AK198" s="351"/>
      <c r="AL198" s="351"/>
      <c r="AM198" s="351"/>
      <c r="AN198" s="351"/>
      <c r="AO198" s="351"/>
      <c r="AP198" s="351"/>
      <c r="AQ198" s="351"/>
      <c r="AR198" s="351"/>
      <c r="AS198" s="351"/>
      <c r="AT198" s="351"/>
    </row>
    <row r="199" spans="2:46" ht="14.4" x14ac:dyDescent="0.3">
      <c r="B199" s="351"/>
      <c r="C199" s="351"/>
      <c r="D199" s="351"/>
      <c r="E199" s="351"/>
      <c r="F199" s="351"/>
      <c r="G199" s="351"/>
      <c r="H199" s="351"/>
      <c r="I199" s="351"/>
      <c r="J199" s="351"/>
      <c r="K199" s="351"/>
      <c r="L199" s="351"/>
      <c r="M199" s="351"/>
      <c r="N199" s="351"/>
      <c r="O199" s="351"/>
      <c r="P199" s="351"/>
      <c r="Q199" s="351"/>
      <c r="R199" s="351"/>
      <c r="S199" s="351"/>
      <c r="T199" s="351"/>
      <c r="U199" s="351"/>
      <c r="V199" s="351"/>
      <c r="W199" s="351"/>
      <c r="X199" s="351"/>
      <c r="Y199" s="351"/>
      <c r="Z199" s="351"/>
      <c r="AA199" s="351"/>
      <c r="AB199" s="351"/>
      <c r="AC199" s="351"/>
      <c r="AD199" s="351"/>
      <c r="AE199" s="351"/>
      <c r="AF199" s="351"/>
      <c r="AG199" s="351"/>
      <c r="AH199" s="351"/>
      <c r="AI199" s="351"/>
      <c r="AJ199" s="351"/>
      <c r="AK199" s="351"/>
      <c r="AL199" s="351"/>
      <c r="AM199" s="351"/>
      <c r="AN199" s="351"/>
      <c r="AO199" s="351"/>
      <c r="AP199" s="351"/>
      <c r="AQ199" s="351"/>
      <c r="AR199" s="351"/>
      <c r="AS199" s="351"/>
      <c r="AT199" s="351"/>
    </row>
    <row r="200" spans="2:46" ht="14.4" x14ac:dyDescent="0.3">
      <c r="B200" s="351"/>
      <c r="C200" s="351"/>
      <c r="D200" s="351"/>
      <c r="E200" s="351"/>
      <c r="F200" s="351"/>
      <c r="G200" s="351"/>
      <c r="H200" s="351"/>
      <c r="I200" s="351"/>
      <c r="J200" s="351"/>
      <c r="K200" s="351"/>
      <c r="L200" s="351"/>
      <c r="M200" s="351"/>
      <c r="N200" s="351"/>
      <c r="O200" s="351"/>
      <c r="P200" s="351"/>
      <c r="Q200" s="351"/>
      <c r="R200" s="351"/>
      <c r="S200" s="351"/>
      <c r="T200" s="351"/>
      <c r="U200" s="351"/>
      <c r="V200" s="351"/>
      <c r="W200" s="351"/>
      <c r="X200" s="351"/>
      <c r="Y200" s="351"/>
      <c r="Z200" s="351"/>
      <c r="AA200" s="351"/>
      <c r="AB200" s="351"/>
      <c r="AC200" s="351"/>
      <c r="AD200" s="351"/>
      <c r="AE200" s="351"/>
      <c r="AF200" s="351"/>
      <c r="AG200" s="351"/>
      <c r="AH200" s="351"/>
      <c r="AI200" s="351"/>
      <c r="AJ200" s="351"/>
      <c r="AK200" s="351"/>
      <c r="AL200" s="351"/>
      <c r="AM200" s="351"/>
      <c r="AN200" s="351"/>
      <c r="AO200" s="351"/>
      <c r="AP200" s="351"/>
      <c r="AQ200" s="351"/>
      <c r="AR200" s="351"/>
      <c r="AS200" s="351"/>
      <c r="AT200" s="351"/>
    </row>
    <row r="201" spans="2:46" ht="14.4" x14ac:dyDescent="0.3">
      <c r="B201" s="351"/>
      <c r="C201" s="351"/>
      <c r="D201" s="351"/>
      <c r="E201" s="351"/>
      <c r="F201" s="351"/>
      <c r="G201" s="351"/>
      <c r="H201" s="351"/>
      <c r="I201" s="351"/>
      <c r="J201" s="351"/>
      <c r="K201" s="351"/>
      <c r="L201" s="351"/>
      <c r="M201" s="351"/>
      <c r="N201" s="351"/>
      <c r="O201" s="351"/>
      <c r="P201" s="351"/>
      <c r="Q201" s="351"/>
      <c r="R201" s="351"/>
      <c r="S201" s="351"/>
      <c r="T201" s="351"/>
      <c r="U201" s="351"/>
      <c r="V201" s="351"/>
      <c r="W201" s="351"/>
      <c r="X201" s="351"/>
      <c r="Y201" s="351"/>
      <c r="Z201" s="351"/>
      <c r="AA201" s="351"/>
      <c r="AB201" s="351"/>
      <c r="AC201" s="351"/>
      <c r="AD201" s="351"/>
      <c r="AE201" s="351"/>
      <c r="AF201" s="351"/>
      <c r="AG201" s="351"/>
      <c r="AH201" s="351"/>
      <c r="AI201" s="351"/>
      <c r="AJ201" s="351"/>
      <c r="AK201" s="351"/>
      <c r="AL201" s="351"/>
      <c r="AM201" s="351"/>
      <c r="AN201" s="351"/>
      <c r="AO201" s="351"/>
      <c r="AP201" s="351"/>
      <c r="AQ201" s="351"/>
      <c r="AR201" s="351"/>
      <c r="AS201" s="351"/>
      <c r="AT201" s="351"/>
    </row>
    <row r="202" spans="2:46" ht="14.4" x14ac:dyDescent="0.3">
      <c r="B202" s="351"/>
      <c r="C202" s="351"/>
      <c r="D202" s="351"/>
      <c r="E202" s="351"/>
      <c r="F202" s="351"/>
      <c r="G202" s="351"/>
      <c r="H202" s="351"/>
      <c r="I202" s="351"/>
      <c r="J202" s="351"/>
      <c r="K202" s="351"/>
      <c r="L202" s="351"/>
      <c r="M202" s="351"/>
      <c r="N202" s="351"/>
      <c r="O202" s="351"/>
      <c r="P202" s="351"/>
      <c r="Q202" s="351"/>
      <c r="R202" s="351"/>
      <c r="S202" s="351"/>
      <c r="T202" s="351"/>
      <c r="U202" s="351"/>
      <c r="V202" s="351"/>
      <c r="W202" s="351"/>
      <c r="X202" s="351"/>
      <c r="Y202" s="351"/>
      <c r="Z202" s="351"/>
      <c r="AA202" s="351"/>
      <c r="AB202" s="351"/>
      <c r="AC202" s="351"/>
      <c r="AD202" s="351"/>
      <c r="AE202" s="351"/>
      <c r="AF202" s="351"/>
      <c r="AG202" s="351"/>
      <c r="AH202" s="351"/>
      <c r="AI202" s="351"/>
      <c r="AJ202" s="351"/>
      <c r="AK202" s="351"/>
      <c r="AL202" s="351"/>
      <c r="AM202" s="351"/>
      <c r="AN202" s="351"/>
      <c r="AO202" s="351"/>
      <c r="AP202" s="351"/>
      <c r="AQ202" s="351"/>
      <c r="AR202" s="351"/>
      <c r="AS202" s="351"/>
      <c r="AT202" s="351"/>
    </row>
    <row r="203" spans="2:46" ht="14.4" x14ac:dyDescent="0.3">
      <c r="B203" s="351"/>
      <c r="C203" s="351"/>
      <c r="D203" s="351"/>
      <c r="E203" s="351"/>
      <c r="F203" s="351"/>
      <c r="G203" s="351"/>
      <c r="H203" s="351"/>
      <c r="I203" s="351"/>
      <c r="J203" s="351"/>
      <c r="K203" s="351"/>
      <c r="L203" s="351"/>
      <c r="M203" s="351"/>
      <c r="N203" s="351"/>
      <c r="O203" s="351"/>
      <c r="P203" s="351"/>
      <c r="Q203" s="351"/>
      <c r="R203" s="351"/>
      <c r="S203" s="351"/>
      <c r="T203" s="351"/>
      <c r="U203" s="351"/>
      <c r="V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1"/>
      <c r="AR203" s="351"/>
      <c r="AS203" s="351"/>
      <c r="AT203" s="351"/>
    </row>
    <row r="204" spans="2:46" ht="14.4" x14ac:dyDescent="0.3">
      <c r="B204" s="351"/>
      <c r="C204" s="351"/>
      <c r="D204" s="351"/>
      <c r="E204" s="351"/>
      <c r="F204" s="351"/>
      <c r="G204" s="351"/>
      <c r="H204" s="351"/>
      <c r="I204" s="351"/>
      <c r="J204" s="351"/>
      <c r="K204" s="351"/>
      <c r="L204" s="351"/>
      <c r="M204" s="351"/>
      <c r="N204" s="351"/>
      <c r="O204" s="351"/>
      <c r="P204" s="351"/>
      <c r="Q204" s="351"/>
      <c r="R204" s="351"/>
      <c r="S204" s="351"/>
      <c r="T204" s="351"/>
      <c r="U204" s="351"/>
      <c r="V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1"/>
      <c r="AR204" s="351"/>
      <c r="AS204" s="351"/>
      <c r="AT204" s="351"/>
    </row>
    <row r="205" spans="2:46" ht="14.4" x14ac:dyDescent="0.3">
      <c r="B205" s="351"/>
      <c r="C205" s="351"/>
      <c r="D205" s="351"/>
      <c r="E205" s="351"/>
      <c r="F205" s="351"/>
      <c r="G205" s="351"/>
      <c r="H205" s="351"/>
      <c r="I205" s="351"/>
      <c r="J205" s="351"/>
      <c r="K205" s="351"/>
      <c r="L205" s="351"/>
      <c r="M205" s="351"/>
      <c r="N205" s="351"/>
      <c r="O205" s="351"/>
      <c r="P205" s="351"/>
      <c r="Q205" s="351"/>
      <c r="R205" s="351"/>
      <c r="S205" s="351"/>
      <c r="T205" s="351"/>
      <c r="U205" s="351"/>
      <c r="V205" s="351"/>
      <c r="W205" s="351"/>
      <c r="X205" s="351"/>
      <c r="Y205" s="351"/>
      <c r="Z205" s="351"/>
      <c r="AA205" s="351"/>
      <c r="AB205" s="351"/>
      <c r="AC205" s="351"/>
      <c r="AD205" s="351"/>
      <c r="AE205" s="351"/>
      <c r="AF205" s="351"/>
      <c r="AG205" s="351"/>
      <c r="AH205" s="351"/>
      <c r="AI205" s="351"/>
      <c r="AJ205" s="351"/>
      <c r="AK205" s="351"/>
      <c r="AL205" s="351"/>
      <c r="AM205" s="351"/>
      <c r="AN205" s="351"/>
      <c r="AO205" s="351"/>
      <c r="AP205" s="351"/>
      <c r="AQ205" s="351"/>
      <c r="AR205" s="351"/>
      <c r="AS205" s="351"/>
      <c r="AT205" s="351"/>
    </row>
    <row r="206" spans="2:46" ht="14.4" x14ac:dyDescent="0.3">
      <c r="B206" s="351"/>
      <c r="C206" s="351"/>
      <c r="D206" s="351"/>
      <c r="E206" s="351"/>
      <c r="F206" s="351"/>
      <c r="G206" s="351"/>
      <c r="H206" s="351"/>
      <c r="I206" s="351"/>
      <c r="J206" s="351"/>
      <c r="K206" s="351"/>
      <c r="L206" s="351"/>
      <c r="M206" s="351"/>
      <c r="N206" s="351"/>
      <c r="O206" s="351"/>
      <c r="P206" s="351"/>
      <c r="Q206" s="351"/>
      <c r="R206" s="351"/>
      <c r="S206" s="351"/>
      <c r="T206" s="351"/>
      <c r="U206" s="351"/>
      <c r="V206" s="351"/>
      <c r="W206" s="351"/>
      <c r="X206" s="351"/>
      <c r="Y206" s="351"/>
      <c r="Z206" s="351"/>
      <c r="AA206" s="351"/>
      <c r="AB206" s="351"/>
      <c r="AC206" s="351"/>
      <c r="AD206" s="351"/>
      <c r="AE206" s="351"/>
      <c r="AF206" s="351"/>
      <c r="AG206" s="351"/>
      <c r="AH206" s="351"/>
      <c r="AI206" s="351"/>
      <c r="AJ206" s="351"/>
      <c r="AK206" s="351"/>
      <c r="AL206" s="351"/>
      <c r="AM206" s="351"/>
      <c r="AN206" s="351"/>
      <c r="AO206" s="351"/>
      <c r="AP206" s="351"/>
      <c r="AQ206" s="351"/>
      <c r="AR206" s="351"/>
      <c r="AS206" s="351"/>
      <c r="AT206" s="351"/>
    </row>
    <row r="207" spans="2:46" ht="14.4" x14ac:dyDescent="0.3">
      <c r="B207" s="351"/>
      <c r="C207" s="351"/>
      <c r="D207" s="351"/>
      <c r="E207" s="351"/>
      <c r="F207" s="351"/>
      <c r="G207" s="351"/>
      <c r="H207" s="351"/>
      <c r="I207" s="351"/>
      <c r="J207" s="351"/>
      <c r="K207" s="351"/>
      <c r="L207" s="351"/>
      <c r="M207" s="351"/>
      <c r="N207" s="351"/>
      <c r="O207" s="351"/>
      <c r="P207" s="351"/>
      <c r="Q207" s="351"/>
      <c r="R207" s="351"/>
      <c r="S207" s="351"/>
      <c r="T207" s="351"/>
      <c r="U207" s="351"/>
      <c r="V207" s="351"/>
      <c r="W207" s="351"/>
      <c r="X207" s="351"/>
      <c r="Y207" s="351"/>
      <c r="Z207" s="351"/>
      <c r="AA207" s="351"/>
      <c r="AB207" s="351"/>
      <c r="AC207" s="351"/>
      <c r="AD207" s="351"/>
      <c r="AE207" s="351"/>
      <c r="AF207" s="351"/>
      <c r="AG207" s="351"/>
      <c r="AH207" s="351"/>
      <c r="AI207" s="351"/>
      <c r="AJ207" s="351"/>
      <c r="AK207" s="351"/>
      <c r="AL207" s="351"/>
      <c r="AM207" s="351"/>
      <c r="AN207" s="351"/>
      <c r="AO207" s="351"/>
      <c r="AP207" s="351"/>
      <c r="AQ207" s="351"/>
      <c r="AR207" s="351"/>
      <c r="AS207" s="351"/>
      <c r="AT207" s="351"/>
    </row>
    <row r="208" spans="2:46" ht="14.4" x14ac:dyDescent="0.3">
      <c r="B208" s="351"/>
      <c r="C208" s="351"/>
      <c r="D208" s="351"/>
      <c r="E208" s="351"/>
      <c r="F208" s="351"/>
      <c r="G208" s="351"/>
      <c r="H208" s="351"/>
      <c r="I208" s="351"/>
      <c r="J208" s="351"/>
      <c r="K208" s="351"/>
      <c r="L208" s="351"/>
      <c r="M208" s="351"/>
      <c r="N208" s="351"/>
      <c r="O208" s="351"/>
      <c r="P208" s="351"/>
      <c r="Q208" s="351"/>
      <c r="R208" s="351"/>
      <c r="S208" s="351"/>
      <c r="T208" s="351"/>
      <c r="U208" s="351"/>
      <c r="V208" s="351"/>
      <c r="W208" s="351"/>
      <c r="X208" s="351"/>
      <c r="Y208" s="351"/>
      <c r="Z208" s="351"/>
      <c r="AA208" s="351"/>
      <c r="AB208" s="351"/>
      <c r="AC208" s="351"/>
      <c r="AD208" s="351"/>
      <c r="AE208" s="351"/>
      <c r="AF208" s="351"/>
      <c r="AG208" s="351"/>
      <c r="AH208" s="351"/>
      <c r="AI208" s="351"/>
      <c r="AJ208" s="351"/>
      <c r="AK208" s="351"/>
      <c r="AL208" s="351"/>
      <c r="AM208" s="351"/>
      <c r="AN208" s="351"/>
      <c r="AO208" s="351"/>
      <c r="AP208" s="351"/>
      <c r="AQ208" s="351"/>
      <c r="AR208" s="351"/>
      <c r="AS208" s="351"/>
      <c r="AT208" s="351"/>
    </row>
    <row r="209" spans="2:46" ht="14.4" x14ac:dyDescent="0.3">
      <c r="B209" s="351"/>
      <c r="C209" s="351"/>
      <c r="D209" s="351"/>
      <c r="E209" s="351"/>
      <c r="F209" s="351"/>
      <c r="G209" s="351"/>
      <c r="H209" s="351"/>
      <c r="I209" s="351"/>
      <c r="J209" s="351"/>
      <c r="K209" s="351"/>
      <c r="L209" s="351"/>
      <c r="M209" s="351"/>
      <c r="N209" s="351"/>
      <c r="O209" s="351"/>
      <c r="P209" s="351"/>
      <c r="Q209" s="351"/>
      <c r="R209" s="351"/>
      <c r="S209" s="351"/>
      <c r="T209" s="351"/>
      <c r="U209" s="351"/>
      <c r="V209" s="351"/>
      <c r="W209" s="351"/>
      <c r="X209" s="351"/>
      <c r="Y209" s="351"/>
      <c r="Z209" s="351"/>
      <c r="AA209" s="351"/>
      <c r="AB209" s="351"/>
      <c r="AC209" s="351"/>
      <c r="AD209" s="351"/>
      <c r="AE209" s="351"/>
      <c r="AF209" s="351"/>
      <c r="AG209" s="351"/>
      <c r="AH209" s="351"/>
      <c r="AI209" s="351"/>
      <c r="AJ209" s="351"/>
      <c r="AK209" s="351"/>
      <c r="AL209" s="351"/>
      <c r="AM209" s="351"/>
      <c r="AN209" s="351"/>
      <c r="AO209" s="351"/>
      <c r="AP209" s="351"/>
      <c r="AQ209" s="351"/>
      <c r="AR209" s="351"/>
      <c r="AS209" s="351"/>
      <c r="AT209" s="351"/>
    </row>
    <row r="210" spans="2:46" ht="14.4" x14ac:dyDescent="0.3">
      <c r="B210" s="351"/>
      <c r="C210" s="351"/>
      <c r="D210" s="351"/>
      <c r="E210" s="351"/>
      <c r="F210" s="351"/>
      <c r="G210" s="351"/>
      <c r="H210" s="351"/>
      <c r="I210" s="351"/>
      <c r="J210" s="351"/>
      <c r="K210" s="351"/>
      <c r="L210" s="351"/>
      <c r="M210" s="351"/>
      <c r="N210" s="351"/>
      <c r="O210" s="351"/>
      <c r="P210" s="351"/>
      <c r="Q210" s="351"/>
      <c r="R210" s="351"/>
      <c r="S210" s="351"/>
      <c r="T210" s="351"/>
      <c r="U210" s="351"/>
      <c r="V210" s="351"/>
      <c r="W210" s="351"/>
      <c r="X210" s="351"/>
      <c r="Y210" s="351"/>
      <c r="Z210" s="351"/>
      <c r="AA210" s="351"/>
      <c r="AB210" s="351"/>
      <c r="AC210" s="351"/>
      <c r="AD210" s="351"/>
      <c r="AE210" s="351"/>
      <c r="AF210" s="351"/>
      <c r="AG210" s="351"/>
      <c r="AH210" s="351"/>
      <c r="AI210" s="351"/>
      <c r="AJ210" s="351"/>
      <c r="AK210" s="351"/>
      <c r="AL210" s="351"/>
      <c r="AM210" s="351"/>
      <c r="AN210" s="351"/>
      <c r="AO210" s="351"/>
      <c r="AP210" s="351"/>
      <c r="AQ210" s="351"/>
      <c r="AR210" s="351"/>
      <c r="AS210" s="351"/>
      <c r="AT210" s="351"/>
    </row>
    <row r="211" spans="2:46" ht="14.4" x14ac:dyDescent="0.3">
      <c r="B211" s="351"/>
      <c r="C211" s="351"/>
      <c r="D211" s="351"/>
      <c r="E211" s="351"/>
      <c r="F211" s="351"/>
      <c r="G211" s="351"/>
      <c r="H211" s="351"/>
      <c r="I211" s="351"/>
      <c r="J211" s="351"/>
      <c r="K211" s="351"/>
      <c r="L211" s="351"/>
      <c r="M211" s="351"/>
      <c r="N211" s="351"/>
      <c r="O211" s="351"/>
      <c r="P211" s="351"/>
      <c r="Q211" s="351"/>
      <c r="R211" s="351"/>
      <c r="S211" s="351"/>
      <c r="T211" s="351"/>
      <c r="U211" s="351"/>
      <c r="V211" s="351"/>
      <c r="W211" s="351"/>
      <c r="X211" s="351"/>
      <c r="Y211" s="351"/>
      <c r="Z211" s="351"/>
      <c r="AA211" s="351"/>
      <c r="AB211" s="351"/>
      <c r="AC211" s="351"/>
      <c r="AD211" s="351"/>
      <c r="AE211" s="351"/>
      <c r="AF211" s="351"/>
      <c r="AG211" s="351"/>
      <c r="AH211" s="351"/>
      <c r="AI211" s="351"/>
      <c r="AJ211" s="351"/>
      <c r="AK211" s="351"/>
      <c r="AL211" s="351"/>
      <c r="AM211" s="351"/>
      <c r="AN211" s="351"/>
      <c r="AO211" s="351"/>
      <c r="AP211" s="351"/>
      <c r="AQ211" s="351"/>
      <c r="AR211" s="351"/>
      <c r="AS211" s="351"/>
      <c r="AT211" s="351"/>
    </row>
    <row r="212" spans="2:46" ht="14.4" x14ac:dyDescent="0.3">
      <c r="B212" s="351"/>
      <c r="C212" s="351"/>
      <c r="D212" s="351"/>
      <c r="E212" s="351"/>
      <c r="F212" s="351"/>
      <c r="G212" s="351"/>
      <c r="H212" s="351"/>
      <c r="I212" s="351"/>
      <c r="J212" s="351"/>
      <c r="K212" s="351"/>
      <c r="L212" s="351"/>
      <c r="M212" s="351"/>
      <c r="N212" s="351"/>
      <c r="O212" s="351"/>
      <c r="P212" s="351"/>
      <c r="Q212" s="351"/>
      <c r="R212" s="351"/>
      <c r="S212" s="351"/>
      <c r="T212" s="351"/>
      <c r="U212" s="351"/>
      <c r="V212" s="351"/>
      <c r="W212" s="351"/>
      <c r="X212" s="351"/>
      <c r="Y212" s="351"/>
      <c r="Z212" s="351"/>
      <c r="AA212" s="351"/>
      <c r="AB212" s="351"/>
      <c r="AC212" s="351"/>
      <c r="AD212" s="351"/>
      <c r="AE212" s="351"/>
      <c r="AF212" s="351"/>
      <c r="AG212" s="351"/>
      <c r="AH212" s="351"/>
      <c r="AI212" s="351"/>
      <c r="AJ212" s="351"/>
      <c r="AK212" s="351"/>
      <c r="AL212" s="351"/>
      <c r="AM212" s="351"/>
      <c r="AN212" s="351"/>
      <c r="AO212" s="351"/>
      <c r="AP212" s="351"/>
      <c r="AQ212" s="351"/>
      <c r="AR212" s="351"/>
      <c r="AS212" s="351"/>
      <c r="AT212" s="351"/>
    </row>
    <row r="213" spans="2:46" ht="14.4" x14ac:dyDescent="0.3">
      <c r="B213" s="351"/>
      <c r="C213" s="351"/>
      <c r="D213" s="351"/>
      <c r="E213" s="351"/>
      <c r="F213" s="351"/>
      <c r="G213" s="351"/>
      <c r="H213" s="351"/>
      <c r="I213" s="351"/>
      <c r="J213" s="351"/>
      <c r="K213" s="351"/>
      <c r="L213" s="351"/>
      <c r="M213" s="351"/>
      <c r="N213" s="351"/>
      <c r="O213" s="351"/>
      <c r="P213" s="351"/>
      <c r="Q213" s="351"/>
      <c r="R213" s="351"/>
      <c r="S213" s="351"/>
      <c r="T213" s="351"/>
      <c r="U213" s="351"/>
      <c r="V213" s="351"/>
      <c r="W213" s="351"/>
      <c r="X213" s="351"/>
      <c r="Y213" s="351"/>
      <c r="Z213" s="351"/>
      <c r="AA213" s="351"/>
      <c r="AB213" s="351"/>
      <c r="AC213" s="351"/>
      <c r="AD213" s="351"/>
      <c r="AE213" s="351"/>
      <c r="AF213" s="351"/>
      <c r="AG213" s="351"/>
      <c r="AH213" s="351"/>
      <c r="AI213" s="351"/>
      <c r="AJ213" s="351"/>
      <c r="AK213" s="351"/>
      <c r="AL213" s="351"/>
      <c r="AM213" s="351"/>
      <c r="AN213" s="351"/>
      <c r="AO213" s="351"/>
      <c r="AP213" s="351"/>
      <c r="AQ213" s="351"/>
      <c r="AR213" s="351"/>
      <c r="AS213" s="351"/>
      <c r="AT213" s="351"/>
    </row>
    <row r="214" spans="2:46" ht="14.4" x14ac:dyDescent="0.3">
      <c r="B214" s="351"/>
      <c r="C214" s="351"/>
      <c r="D214" s="351"/>
      <c r="E214" s="351"/>
      <c r="F214" s="351"/>
      <c r="G214" s="351"/>
      <c r="H214" s="351"/>
      <c r="I214" s="351"/>
      <c r="J214" s="351"/>
      <c r="K214" s="351"/>
      <c r="L214" s="351"/>
      <c r="M214" s="351"/>
      <c r="N214" s="351"/>
      <c r="O214" s="351"/>
      <c r="P214" s="351"/>
      <c r="Q214" s="351"/>
      <c r="R214" s="351"/>
      <c r="S214" s="351"/>
      <c r="T214" s="351"/>
      <c r="U214" s="351"/>
      <c r="V214" s="351"/>
      <c r="W214" s="351"/>
      <c r="X214" s="351"/>
      <c r="Y214" s="351"/>
      <c r="Z214" s="351"/>
      <c r="AA214" s="351"/>
      <c r="AB214" s="351"/>
      <c r="AC214" s="351"/>
      <c r="AD214" s="351"/>
      <c r="AE214" s="351"/>
      <c r="AF214" s="351"/>
      <c r="AG214" s="351"/>
      <c r="AH214" s="351"/>
      <c r="AI214" s="351"/>
      <c r="AJ214" s="351"/>
      <c r="AK214" s="351"/>
      <c r="AL214" s="351"/>
      <c r="AM214" s="351"/>
      <c r="AN214" s="351"/>
      <c r="AO214" s="351"/>
      <c r="AP214" s="351"/>
      <c r="AQ214" s="351"/>
      <c r="AR214" s="351"/>
      <c r="AS214" s="351"/>
      <c r="AT214" s="351"/>
    </row>
    <row r="215" spans="2:46" ht="14.4" x14ac:dyDescent="0.3">
      <c r="B215" s="351"/>
      <c r="C215" s="351"/>
      <c r="D215" s="351"/>
      <c r="E215" s="351"/>
      <c r="F215" s="351"/>
      <c r="G215" s="351"/>
      <c r="H215" s="351"/>
      <c r="I215" s="351"/>
      <c r="J215" s="351"/>
      <c r="K215" s="351"/>
      <c r="L215" s="351"/>
      <c r="M215" s="351"/>
      <c r="N215" s="351"/>
      <c r="O215" s="351"/>
      <c r="P215" s="351"/>
      <c r="Q215" s="351"/>
      <c r="R215" s="351"/>
      <c r="S215" s="351"/>
      <c r="T215" s="351"/>
      <c r="U215" s="351"/>
      <c r="V215" s="351"/>
      <c r="W215" s="351"/>
      <c r="X215" s="351"/>
      <c r="Y215" s="351"/>
      <c r="Z215" s="351"/>
      <c r="AA215" s="351"/>
      <c r="AB215" s="351"/>
      <c r="AC215" s="351"/>
      <c r="AD215" s="351"/>
      <c r="AE215" s="351"/>
      <c r="AF215" s="351"/>
      <c r="AG215" s="351"/>
      <c r="AH215" s="351"/>
      <c r="AI215" s="351"/>
      <c r="AJ215" s="351"/>
      <c r="AK215" s="351"/>
      <c r="AL215" s="351"/>
      <c r="AM215" s="351"/>
      <c r="AN215" s="351"/>
      <c r="AO215" s="351"/>
      <c r="AP215" s="351"/>
      <c r="AQ215" s="351"/>
      <c r="AR215" s="351"/>
      <c r="AS215" s="351"/>
      <c r="AT215" s="351"/>
    </row>
    <row r="216" spans="2:46" ht="14.4" x14ac:dyDescent="0.3">
      <c r="B216" s="351"/>
      <c r="C216" s="351"/>
      <c r="D216" s="351"/>
      <c r="E216" s="351"/>
      <c r="F216" s="351"/>
      <c r="G216" s="351"/>
      <c r="H216" s="351"/>
      <c r="I216" s="351"/>
      <c r="J216" s="351"/>
      <c r="K216" s="351"/>
      <c r="L216" s="351"/>
      <c r="M216" s="351"/>
      <c r="N216" s="351"/>
      <c r="O216" s="351"/>
      <c r="P216" s="351"/>
      <c r="Q216" s="351"/>
      <c r="R216" s="351"/>
      <c r="S216" s="351"/>
      <c r="T216" s="351"/>
      <c r="U216" s="351"/>
      <c r="V216" s="351"/>
      <c r="W216" s="351"/>
      <c r="X216" s="351"/>
      <c r="Y216" s="351"/>
      <c r="Z216" s="351"/>
      <c r="AA216" s="351"/>
      <c r="AB216" s="351"/>
      <c r="AC216" s="351"/>
      <c r="AD216" s="351"/>
      <c r="AE216" s="351"/>
      <c r="AF216" s="351"/>
      <c r="AG216" s="351"/>
      <c r="AH216" s="351"/>
      <c r="AI216" s="351"/>
      <c r="AJ216" s="351"/>
      <c r="AK216" s="351"/>
      <c r="AL216" s="351"/>
      <c r="AM216" s="351"/>
      <c r="AN216" s="351"/>
      <c r="AO216" s="351"/>
      <c r="AP216" s="351"/>
      <c r="AQ216" s="351"/>
      <c r="AR216" s="351"/>
      <c r="AS216" s="351"/>
      <c r="AT216" s="351"/>
    </row>
    <row r="217" spans="2:46" ht="14.4" x14ac:dyDescent="0.3">
      <c r="B217" s="351"/>
      <c r="C217" s="351"/>
      <c r="D217" s="351"/>
      <c r="E217" s="351"/>
      <c r="F217" s="351"/>
      <c r="G217" s="351"/>
      <c r="H217" s="351"/>
      <c r="I217" s="351"/>
      <c r="J217" s="351"/>
      <c r="K217" s="351"/>
      <c r="L217" s="351"/>
      <c r="M217" s="351"/>
      <c r="N217" s="351"/>
      <c r="O217" s="351"/>
      <c r="P217" s="351"/>
      <c r="Q217" s="351"/>
      <c r="R217" s="351"/>
      <c r="S217" s="351"/>
      <c r="T217" s="351"/>
      <c r="U217" s="351"/>
      <c r="V217" s="351"/>
      <c r="W217" s="351"/>
      <c r="X217" s="351"/>
      <c r="Y217" s="351"/>
      <c r="Z217" s="351"/>
      <c r="AA217" s="351"/>
      <c r="AB217" s="351"/>
      <c r="AC217" s="351"/>
      <c r="AD217" s="351"/>
      <c r="AE217" s="351"/>
      <c r="AF217" s="351"/>
      <c r="AG217" s="351"/>
      <c r="AH217" s="351"/>
      <c r="AI217" s="351"/>
      <c r="AJ217" s="351"/>
      <c r="AK217" s="351"/>
      <c r="AL217" s="351"/>
      <c r="AM217" s="351"/>
      <c r="AN217" s="351"/>
      <c r="AO217" s="351"/>
      <c r="AP217" s="351"/>
      <c r="AQ217" s="351"/>
      <c r="AR217" s="351"/>
      <c r="AS217" s="351"/>
      <c r="AT217" s="351"/>
    </row>
    <row r="218" spans="2:46" ht="14.4" x14ac:dyDescent="0.3">
      <c r="B218" s="351"/>
      <c r="C218" s="351"/>
      <c r="D218" s="351"/>
      <c r="E218" s="351"/>
      <c r="F218" s="351"/>
      <c r="G218" s="351"/>
      <c r="H218" s="351"/>
      <c r="I218" s="351"/>
      <c r="J218" s="351"/>
      <c r="K218" s="351"/>
      <c r="L218" s="351"/>
      <c r="M218" s="351"/>
      <c r="N218" s="351"/>
      <c r="O218" s="351"/>
      <c r="P218" s="351"/>
      <c r="Q218" s="351"/>
      <c r="R218" s="351"/>
      <c r="S218" s="351"/>
      <c r="T218" s="351"/>
      <c r="U218" s="351"/>
      <c r="V218" s="351"/>
      <c r="W218" s="351"/>
      <c r="X218" s="351"/>
      <c r="Y218" s="351"/>
      <c r="Z218" s="351"/>
      <c r="AA218" s="351"/>
      <c r="AB218" s="351"/>
      <c r="AC218" s="351"/>
      <c r="AD218" s="351"/>
      <c r="AE218" s="351"/>
      <c r="AF218" s="351"/>
      <c r="AG218" s="351"/>
      <c r="AH218" s="351"/>
      <c r="AI218" s="351"/>
      <c r="AJ218" s="351"/>
      <c r="AK218" s="351"/>
      <c r="AL218" s="351"/>
      <c r="AM218" s="351"/>
      <c r="AN218" s="351"/>
      <c r="AO218" s="351"/>
      <c r="AP218" s="351"/>
      <c r="AQ218" s="351"/>
      <c r="AR218" s="351"/>
      <c r="AS218" s="351"/>
      <c r="AT218" s="351"/>
    </row>
    <row r="219" spans="2:46" ht="14.4" x14ac:dyDescent="0.3">
      <c r="B219" s="351"/>
      <c r="C219" s="351"/>
      <c r="D219" s="351"/>
      <c r="E219" s="351"/>
      <c r="F219" s="351"/>
      <c r="G219" s="351"/>
      <c r="H219" s="351"/>
      <c r="I219" s="351"/>
      <c r="J219" s="351"/>
      <c r="K219" s="351"/>
      <c r="L219" s="351"/>
      <c r="M219" s="351"/>
      <c r="N219" s="351"/>
      <c r="O219" s="351"/>
      <c r="P219" s="351"/>
      <c r="Q219" s="351"/>
      <c r="R219" s="351"/>
      <c r="S219" s="351"/>
      <c r="T219" s="351"/>
      <c r="U219" s="351"/>
      <c r="V219" s="351"/>
      <c r="W219" s="351"/>
      <c r="X219" s="351"/>
      <c r="Y219" s="351"/>
      <c r="Z219" s="351"/>
      <c r="AA219" s="351"/>
      <c r="AB219" s="351"/>
      <c r="AC219" s="351"/>
      <c r="AD219" s="351"/>
      <c r="AE219" s="351"/>
      <c r="AF219" s="351"/>
      <c r="AG219" s="351"/>
      <c r="AH219" s="351"/>
      <c r="AI219" s="351"/>
      <c r="AJ219" s="351"/>
      <c r="AK219" s="351"/>
      <c r="AL219" s="351"/>
      <c r="AM219" s="351"/>
      <c r="AN219" s="351"/>
      <c r="AO219" s="351"/>
      <c r="AP219" s="351"/>
      <c r="AQ219" s="351"/>
      <c r="AR219" s="351"/>
      <c r="AS219" s="351"/>
      <c r="AT219" s="351"/>
    </row>
    <row r="220" spans="2:46" ht="14.4" x14ac:dyDescent="0.3">
      <c r="B220" s="351"/>
      <c r="C220" s="351"/>
      <c r="D220" s="351"/>
      <c r="E220" s="351"/>
      <c r="F220" s="351"/>
      <c r="G220" s="351"/>
      <c r="H220" s="351"/>
      <c r="I220" s="351"/>
      <c r="J220" s="351"/>
      <c r="K220" s="351"/>
      <c r="L220" s="351"/>
      <c r="M220" s="351"/>
      <c r="N220" s="351"/>
      <c r="O220" s="351"/>
      <c r="P220" s="351"/>
      <c r="Q220" s="351"/>
      <c r="R220" s="351"/>
      <c r="S220" s="351"/>
      <c r="T220" s="351"/>
      <c r="U220" s="351"/>
      <c r="V220" s="351"/>
      <c r="W220" s="351"/>
      <c r="X220" s="351"/>
      <c r="Y220" s="351"/>
      <c r="Z220" s="351"/>
      <c r="AA220" s="351"/>
      <c r="AB220" s="351"/>
      <c r="AC220" s="351"/>
      <c r="AD220" s="351"/>
      <c r="AE220" s="351"/>
      <c r="AF220" s="351"/>
      <c r="AG220" s="351"/>
      <c r="AH220" s="351"/>
      <c r="AI220" s="351"/>
      <c r="AJ220" s="351"/>
      <c r="AK220" s="351"/>
      <c r="AL220" s="351"/>
      <c r="AM220" s="351"/>
      <c r="AN220" s="351"/>
      <c r="AO220" s="351"/>
      <c r="AP220" s="351"/>
      <c r="AQ220" s="351"/>
      <c r="AR220" s="351"/>
      <c r="AS220" s="351"/>
      <c r="AT220" s="351"/>
    </row>
    <row r="221" spans="2:46" ht="14.4" x14ac:dyDescent="0.3">
      <c r="B221" s="351"/>
      <c r="C221" s="351"/>
      <c r="D221" s="351"/>
      <c r="E221" s="351"/>
      <c r="F221" s="351"/>
      <c r="G221" s="351"/>
      <c r="H221" s="351"/>
      <c r="I221" s="351"/>
      <c r="J221" s="351"/>
      <c r="K221" s="351"/>
      <c r="L221" s="351"/>
      <c r="M221" s="351"/>
      <c r="N221" s="351"/>
      <c r="O221" s="351"/>
      <c r="P221" s="351"/>
      <c r="Q221" s="351"/>
      <c r="R221" s="351"/>
      <c r="S221" s="351"/>
      <c r="T221" s="351"/>
      <c r="U221" s="351"/>
      <c r="V221" s="351"/>
      <c r="W221" s="351"/>
      <c r="X221" s="351"/>
      <c r="Y221" s="351"/>
      <c r="Z221" s="351"/>
      <c r="AA221" s="351"/>
      <c r="AB221" s="351"/>
      <c r="AC221" s="351"/>
      <c r="AD221" s="351"/>
      <c r="AE221" s="351"/>
      <c r="AF221" s="351"/>
      <c r="AG221" s="351"/>
      <c r="AH221" s="351"/>
      <c r="AI221" s="351"/>
      <c r="AJ221" s="351"/>
      <c r="AK221" s="351"/>
      <c r="AL221" s="351"/>
      <c r="AM221" s="351"/>
      <c r="AN221" s="351"/>
      <c r="AO221" s="351"/>
      <c r="AP221" s="351"/>
      <c r="AQ221" s="351"/>
      <c r="AR221" s="351"/>
      <c r="AS221" s="351"/>
      <c r="AT221" s="351"/>
    </row>
    <row r="222" spans="2:46" ht="14.4" x14ac:dyDescent="0.3">
      <c r="B222" s="351"/>
      <c r="C222" s="351"/>
      <c r="D222" s="351"/>
      <c r="E222" s="351"/>
      <c r="F222" s="351"/>
      <c r="G222" s="351"/>
      <c r="H222" s="351"/>
      <c r="I222" s="351"/>
      <c r="J222" s="351"/>
      <c r="K222" s="351"/>
      <c r="L222" s="351"/>
      <c r="M222" s="351"/>
      <c r="N222" s="351"/>
      <c r="O222" s="351"/>
      <c r="P222" s="351"/>
      <c r="Q222" s="351"/>
      <c r="R222" s="351"/>
      <c r="S222" s="351"/>
      <c r="T222" s="351"/>
      <c r="U222" s="351"/>
      <c r="V222" s="351"/>
      <c r="W222" s="351"/>
      <c r="X222" s="351"/>
      <c r="Y222" s="351"/>
      <c r="Z222" s="351"/>
      <c r="AA222" s="351"/>
      <c r="AB222" s="351"/>
      <c r="AC222" s="351"/>
      <c r="AD222" s="351"/>
      <c r="AE222" s="351"/>
      <c r="AF222" s="351"/>
      <c r="AG222" s="351"/>
      <c r="AH222" s="351"/>
      <c r="AI222" s="351"/>
      <c r="AJ222" s="351"/>
      <c r="AK222" s="351"/>
      <c r="AL222" s="351"/>
      <c r="AM222" s="351"/>
      <c r="AN222" s="351"/>
      <c r="AO222" s="351"/>
      <c r="AP222" s="351"/>
      <c r="AQ222" s="351"/>
      <c r="AR222" s="351"/>
      <c r="AS222" s="351"/>
      <c r="AT222" s="351"/>
    </row>
    <row r="223" spans="2:46" ht="14.4" x14ac:dyDescent="0.3">
      <c r="B223" s="351"/>
      <c r="C223" s="351"/>
      <c r="D223" s="351"/>
      <c r="E223" s="351"/>
      <c r="F223" s="351"/>
      <c r="G223" s="351"/>
      <c r="H223" s="351"/>
      <c r="I223" s="351"/>
      <c r="J223" s="351"/>
      <c r="K223" s="351"/>
      <c r="L223" s="351"/>
      <c r="M223" s="351"/>
      <c r="N223" s="351"/>
      <c r="O223" s="351"/>
      <c r="P223" s="351"/>
      <c r="Q223" s="351"/>
      <c r="R223" s="351"/>
      <c r="S223" s="351"/>
      <c r="T223" s="351"/>
      <c r="U223" s="351"/>
      <c r="V223" s="351"/>
      <c r="W223" s="351"/>
      <c r="X223" s="351"/>
      <c r="Y223" s="351"/>
      <c r="Z223" s="351"/>
      <c r="AA223" s="351"/>
      <c r="AB223" s="351"/>
      <c r="AC223" s="351"/>
      <c r="AD223" s="351"/>
      <c r="AE223" s="351"/>
      <c r="AF223" s="351"/>
      <c r="AG223" s="351"/>
      <c r="AH223" s="351"/>
      <c r="AI223" s="351"/>
      <c r="AJ223" s="351"/>
      <c r="AK223" s="351"/>
      <c r="AL223" s="351"/>
      <c r="AM223" s="351"/>
      <c r="AN223" s="351"/>
      <c r="AO223" s="351"/>
      <c r="AP223" s="351"/>
      <c r="AQ223" s="351"/>
      <c r="AR223" s="351"/>
      <c r="AS223" s="351"/>
      <c r="AT223" s="351"/>
    </row>
    <row r="224" spans="2:46" ht="14.4" x14ac:dyDescent="0.3">
      <c r="B224" s="351"/>
      <c r="C224" s="351"/>
      <c r="D224" s="351"/>
      <c r="E224" s="351"/>
      <c r="F224" s="351"/>
      <c r="G224" s="351"/>
      <c r="H224" s="351"/>
      <c r="I224" s="351"/>
      <c r="J224" s="351"/>
      <c r="K224" s="351"/>
      <c r="L224" s="351"/>
      <c r="M224" s="351"/>
      <c r="N224" s="351"/>
      <c r="O224" s="351"/>
      <c r="P224" s="351"/>
      <c r="Q224" s="351"/>
      <c r="R224" s="351"/>
      <c r="S224" s="351"/>
      <c r="T224" s="351"/>
      <c r="U224" s="351"/>
      <c r="V224" s="351"/>
      <c r="W224" s="351"/>
      <c r="X224" s="351"/>
      <c r="Y224" s="351"/>
      <c r="Z224" s="351"/>
      <c r="AA224" s="351"/>
      <c r="AB224" s="351"/>
      <c r="AC224" s="351"/>
      <c r="AD224" s="351"/>
      <c r="AE224" s="351"/>
      <c r="AF224" s="351"/>
      <c r="AG224" s="351"/>
      <c r="AH224" s="351"/>
      <c r="AI224" s="351"/>
      <c r="AJ224" s="351"/>
      <c r="AK224" s="351"/>
      <c r="AL224" s="351"/>
      <c r="AM224" s="351"/>
      <c r="AN224" s="351"/>
      <c r="AO224" s="351"/>
      <c r="AP224" s="351"/>
      <c r="AQ224" s="351"/>
      <c r="AR224" s="351"/>
      <c r="AS224" s="351"/>
      <c r="AT224" s="351"/>
    </row>
    <row r="225" spans="2:46" ht="14.4" x14ac:dyDescent="0.3">
      <c r="B225" s="351"/>
      <c r="C225" s="351"/>
      <c r="D225" s="351"/>
      <c r="E225" s="351"/>
      <c r="F225" s="351"/>
      <c r="G225" s="351"/>
      <c r="H225" s="351"/>
      <c r="I225" s="351"/>
      <c r="J225" s="351"/>
      <c r="K225" s="351"/>
      <c r="L225" s="351"/>
      <c r="M225" s="351"/>
      <c r="N225" s="351"/>
      <c r="O225" s="351"/>
      <c r="P225" s="351"/>
      <c r="Q225" s="351"/>
      <c r="R225" s="351"/>
      <c r="S225" s="351"/>
      <c r="T225" s="351"/>
      <c r="U225" s="351"/>
      <c r="V225" s="351"/>
      <c r="W225" s="351"/>
      <c r="X225" s="351"/>
      <c r="Y225" s="351"/>
      <c r="Z225" s="351"/>
      <c r="AA225" s="351"/>
      <c r="AB225" s="351"/>
      <c r="AC225" s="351"/>
      <c r="AD225" s="351"/>
      <c r="AE225" s="351"/>
      <c r="AF225" s="351"/>
      <c r="AG225" s="351"/>
      <c r="AH225" s="351"/>
      <c r="AI225" s="351"/>
      <c r="AJ225" s="351"/>
      <c r="AK225" s="351"/>
      <c r="AL225" s="351"/>
      <c r="AM225" s="351"/>
      <c r="AN225" s="351"/>
      <c r="AO225" s="351"/>
      <c r="AP225" s="351"/>
      <c r="AQ225" s="351"/>
      <c r="AR225" s="351"/>
      <c r="AS225" s="351"/>
      <c r="AT225" s="351"/>
    </row>
    <row r="226" spans="2:46" ht="14.4" x14ac:dyDescent="0.3">
      <c r="B226" s="351"/>
      <c r="C226" s="351"/>
      <c r="D226" s="351"/>
      <c r="E226" s="351"/>
      <c r="F226" s="351"/>
      <c r="G226" s="351"/>
      <c r="H226" s="351"/>
      <c r="I226" s="351"/>
      <c r="J226" s="351"/>
      <c r="K226" s="351"/>
      <c r="L226" s="351"/>
      <c r="M226" s="351"/>
      <c r="N226" s="351"/>
      <c r="O226" s="351"/>
      <c r="P226" s="351"/>
      <c r="Q226" s="351"/>
      <c r="R226" s="351"/>
      <c r="S226" s="351"/>
      <c r="T226" s="351"/>
      <c r="U226" s="351"/>
      <c r="V226" s="351"/>
      <c r="W226" s="351"/>
      <c r="X226" s="351"/>
      <c r="Y226" s="351"/>
      <c r="Z226" s="351"/>
      <c r="AA226" s="351"/>
      <c r="AB226" s="351"/>
      <c r="AC226" s="351"/>
      <c r="AD226" s="351"/>
      <c r="AE226" s="351"/>
      <c r="AF226" s="351"/>
      <c r="AG226" s="351"/>
      <c r="AH226" s="351"/>
      <c r="AI226" s="351"/>
      <c r="AJ226" s="351"/>
      <c r="AK226" s="351"/>
      <c r="AL226" s="351"/>
      <c r="AM226" s="351"/>
      <c r="AN226" s="351"/>
      <c r="AO226" s="351"/>
      <c r="AP226" s="351"/>
      <c r="AQ226" s="351"/>
      <c r="AR226" s="351"/>
      <c r="AS226" s="351"/>
      <c r="AT226" s="351"/>
    </row>
    <row r="227" spans="2:46" ht="14.4" x14ac:dyDescent="0.3">
      <c r="B227" s="351"/>
      <c r="C227" s="351"/>
      <c r="D227" s="351"/>
      <c r="E227" s="351"/>
      <c r="F227" s="351"/>
      <c r="G227" s="351"/>
      <c r="H227" s="351"/>
      <c r="I227" s="351"/>
      <c r="J227" s="351"/>
      <c r="K227" s="351"/>
      <c r="L227" s="351"/>
      <c r="M227" s="351"/>
      <c r="N227" s="351"/>
      <c r="O227" s="351"/>
      <c r="P227" s="351"/>
      <c r="Q227" s="351"/>
      <c r="R227" s="351"/>
      <c r="S227" s="351"/>
      <c r="T227" s="351"/>
      <c r="U227" s="351"/>
      <c r="V227" s="351"/>
      <c r="W227" s="351"/>
      <c r="X227" s="351"/>
      <c r="Y227" s="351"/>
      <c r="Z227" s="351"/>
      <c r="AA227" s="351"/>
      <c r="AB227" s="351"/>
      <c r="AC227" s="351"/>
      <c r="AD227" s="351"/>
      <c r="AE227" s="351"/>
      <c r="AF227" s="351"/>
      <c r="AG227" s="351"/>
      <c r="AH227" s="351"/>
      <c r="AI227" s="351"/>
      <c r="AJ227" s="351"/>
      <c r="AK227" s="351"/>
      <c r="AL227" s="351"/>
      <c r="AM227" s="351"/>
      <c r="AN227" s="351"/>
      <c r="AO227" s="351"/>
      <c r="AP227" s="351"/>
      <c r="AQ227" s="351"/>
      <c r="AR227" s="351"/>
      <c r="AS227" s="351"/>
      <c r="AT227" s="351"/>
    </row>
    <row r="228" spans="2:46" ht="14.4" x14ac:dyDescent="0.3">
      <c r="B228" s="351"/>
      <c r="C228" s="351"/>
      <c r="D228" s="351"/>
      <c r="E228" s="351"/>
      <c r="F228" s="351"/>
      <c r="G228" s="351"/>
      <c r="H228" s="351"/>
      <c r="I228" s="351"/>
      <c r="J228" s="351"/>
      <c r="K228" s="351"/>
      <c r="L228" s="351"/>
      <c r="M228" s="351"/>
      <c r="N228" s="351"/>
      <c r="O228" s="351"/>
      <c r="P228" s="351"/>
      <c r="Q228" s="351"/>
      <c r="R228" s="351"/>
      <c r="S228" s="351"/>
      <c r="T228" s="351"/>
      <c r="U228" s="351"/>
      <c r="V228" s="351"/>
      <c r="W228" s="351"/>
      <c r="X228" s="351"/>
      <c r="Y228" s="351"/>
      <c r="Z228" s="351"/>
      <c r="AA228" s="351"/>
      <c r="AB228" s="351"/>
      <c r="AC228" s="351"/>
      <c r="AD228" s="351"/>
      <c r="AE228" s="351"/>
      <c r="AF228" s="351"/>
      <c r="AG228" s="351"/>
      <c r="AH228" s="351"/>
      <c r="AI228" s="351"/>
      <c r="AJ228" s="351"/>
      <c r="AK228" s="351"/>
      <c r="AL228" s="351"/>
      <c r="AM228" s="351"/>
      <c r="AN228" s="351"/>
      <c r="AO228" s="351"/>
      <c r="AP228" s="351"/>
      <c r="AQ228" s="351"/>
      <c r="AR228" s="351"/>
      <c r="AS228" s="351"/>
      <c r="AT228" s="351"/>
    </row>
    <row r="229" spans="2:46" ht="14.4" x14ac:dyDescent="0.3">
      <c r="B229" s="351"/>
      <c r="C229" s="351"/>
      <c r="D229" s="351"/>
      <c r="E229" s="351"/>
      <c r="F229" s="351"/>
      <c r="G229" s="351"/>
      <c r="H229" s="351"/>
      <c r="I229" s="351"/>
      <c r="J229" s="351"/>
      <c r="K229" s="351"/>
      <c r="L229" s="351"/>
      <c r="M229" s="351"/>
      <c r="N229" s="351"/>
      <c r="O229" s="351"/>
      <c r="P229" s="351"/>
      <c r="Q229" s="351"/>
      <c r="R229" s="351"/>
      <c r="S229" s="351"/>
      <c r="T229" s="351"/>
      <c r="U229" s="351"/>
      <c r="V229" s="351"/>
      <c r="W229" s="351"/>
      <c r="X229" s="351"/>
      <c r="Y229" s="351"/>
      <c r="Z229" s="351"/>
      <c r="AA229" s="351"/>
      <c r="AB229" s="351"/>
      <c r="AC229" s="351"/>
      <c r="AD229" s="351"/>
      <c r="AE229" s="351"/>
      <c r="AF229" s="351"/>
      <c r="AG229" s="351"/>
      <c r="AH229" s="351"/>
      <c r="AI229" s="351"/>
      <c r="AJ229" s="351"/>
      <c r="AK229" s="351"/>
      <c r="AL229" s="351"/>
      <c r="AM229" s="351"/>
      <c r="AN229" s="351"/>
      <c r="AO229" s="351"/>
      <c r="AP229" s="351"/>
      <c r="AQ229" s="351"/>
      <c r="AR229" s="351"/>
      <c r="AS229" s="351"/>
      <c r="AT229" s="351"/>
    </row>
    <row r="230" spans="2:46" ht="14.4" x14ac:dyDescent="0.3">
      <c r="B230" s="351"/>
      <c r="C230" s="351"/>
      <c r="D230" s="351"/>
      <c r="E230" s="351"/>
      <c r="F230" s="351"/>
      <c r="G230" s="351"/>
      <c r="H230" s="351"/>
      <c r="I230" s="351"/>
      <c r="J230" s="351"/>
      <c r="K230" s="351"/>
      <c r="L230" s="351"/>
      <c r="M230" s="351"/>
      <c r="N230" s="351"/>
      <c r="O230" s="351"/>
      <c r="P230" s="351"/>
      <c r="Q230" s="351"/>
      <c r="R230" s="351"/>
      <c r="S230" s="351"/>
      <c r="T230" s="351"/>
      <c r="U230" s="351"/>
      <c r="V230" s="351"/>
      <c r="W230" s="351"/>
      <c r="X230" s="351"/>
      <c r="Y230" s="351"/>
      <c r="Z230" s="351"/>
      <c r="AA230" s="351"/>
      <c r="AB230" s="351"/>
      <c r="AC230" s="351"/>
      <c r="AD230" s="351"/>
      <c r="AE230" s="351"/>
      <c r="AF230" s="351"/>
      <c r="AG230" s="351"/>
      <c r="AH230" s="351"/>
      <c r="AI230" s="351"/>
      <c r="AJ230" s="351"/>
      <c r="AK230" s="351"/>
      <c r="AL230" s="351"/>
      <c r="AM230" s="351"/>
      <c r="AN230" s="351"/>
      <c r="AO230" s="351"/>
      <c r="AP230" s="351"/>
      <c r="AQ230" s="351"/>
      <c r="AR230" s="351"/>
      <c r="AS230" s="351"/>
      <c r="AT230" s="351"/>
    </row>
    <row r="231" spans="2:46" ht="14.4" x14ac:dyDescent="0.3">
      <c r="B231" s="351"/>
      <c r="C231" s="351"/>
      <c r="D231" s="351"/>
      <c r="E231" s="351"/>
      <c r="F231" s="351"/>
      <c r="G231" s="351"/>
      <c r="H231" s="351"/>
      <c r="I231" s="351"/>
      <c r="J231" s="351"/>
      <c r="K231" s="351"/>
      <c r="L231" s="351"/>
      <c r="M231" s="351"/>
      <c r="N231" s="351"/>
      <c r="O231" s="351"/>
      <c r="P231" s="351"/>
      <c r="Q231" s="351"/>
      <c r="R231" s="351"/>
      <c r="S231" s="351"/>
      <c r="T231" s="351"/>
      <c r="U231" s="351"/>
      <c r="V231" s="351"/>
      <c r="W231" s="351"/>
      <c r="X231" s="351"/>
      <c r="Y231" s="351"/>
      <c r="Z231" s="351"/>
      <c r="AA231" s="351"/>
      <c r="AB231" s="351"/>
      <c r="AC231" s="351"/>
      <c r="AD231" s="351"/>
      <c r="AE231" s="351"/>
      <c r="AF231" s="351"/>
      <c r="AG231" s="351"/>
      <c r="AH231" s="351"/>
      <c r="AI231" s="351"/>
      <c r="AJ231" s="351"/>
      <c r="AK231" s="351"/>
      <c r="AL231" s="351"/>
      <c r="AM231" s="351"/>
      <c r="AN231" s="351"/>
      <c r="AO231" s="351"/>
      <c r="AP231" s="351"/>
      <c r="AQ231" s="351"/>
      <c r="AR231" s="351"/>
      <c r="AS231" s="351"/>
      <c r="AT231" s="351"/>
    </row>
    <row r="232" spans="2:46" ht="14.4" x14ac:dyDescent="0.3">
      <c r="B232" s="351"/>
      <c r="C232" s="351"/>
      <c r="D232" s="351"/>
      <c r="E232" s="351"/>
      <c r="F232" s="351"/>
      <c r="G232" s="351"/>
      <c r="H232" s="351"/>
      <c r="I232" s="351"/>
      <c r="J232" s="351"/>
      <c r="K232" s="351"/>
      <c r="L232" s="351"/>
      <c r="M232" s="351"/>
      <c r="N232" s="351"/>
      <c r="O232" s="351"/>
      <c r="P232" s="351"/>
      <c r="Q232" s="351"/>
      <c r="R232" s="351"/>
      <c r="S232" s="351"/>
      <c r="T232" s="351"/>
      <c r="U232" s="351"/>
      <c r="V232" s="351"/>
      <c r="W232" s="351"/>
      <c r="X232" s="351"/>
      <c r="Y232" s="351"/>
      <c r="Z232" s="351"/>
      <c r="AA232" s="351"/>
      <c r="AB232" s="351"/>
      <c r="AC232" s="351"/>
      <c r="AD232" s="351"/>
      <c r="AE232" s="351"/>
      <c r="AF232" s="351"/>
      <c r="AG232" s="351"/>
      <c r="AH232" s="351"/>
      <c r="AI232" s="351"/>
      <c r="AJ232" s="351"/>
      <c r="AK232" s="351"/>
      <c r="AL232" s="351"/>
      <c r="AM232" s="351"/>
      <c r="AN232" s="351"/>
      <c r="AO232" s="351"/>
      <c r="AP232" s="351"/>
      <c r="AQ232" s="351"/>
      <c r="AR232" s="351"/>
      <c r="AS232" s="351"/>
      <c r="AT232" s="351"/>
    </row>
    <row r="233" spans="2:46" ht="14.4" x14ac:dyDescent="0.3">
      <c r="B233" s="351"/>
      <c r="C233" s="351"/>
      <c r="D233" s="351"/>
      <c r="E233" s="351"/>
      <c r="F233" s="351"/>
      <c r="G233" s="351"/>
      <c r="H233" s="351"/>
      <c r="I233" s="351"/>
      <c r="J233" s="351"/>
      <c r="K233" s="351"/>
      <c r="L233" s="351"/>
      <c r="M233" s="351"/>
      <c r="N233" s="351"/>
      <c r="O233" s="351"/>
      <c r="P233" s="351"/>
      <c r="Q233" s="351"/>
      <c r="R233" s="351"/>
      <c r="S233" s="351"/>
      <c r="T233" s="351"/>
      <c r="U233" s="351"/>
      <c r="V233" s="351"/>
      <c r="W233" s="351"/>
      <c r="X233" s="351"/>
      <c r="Y233" s="351"/>
      <c r="Z233" s="351"/>
      <c r="AA233" s="351"/>
      <c r="AB233" s="351"/>
      <c r="AC233" s="351"/>
      <c r="AD233" s="351"/>
      <c r="AE233" s="351"/>
      <c r="AF233" s="351"/>
      <c r="AG233" s="351"/>
      <c r="AH233" s="351"/>
      <c r="AI233" s="351"/>
      <c r="AJ233" s="351"/>
      <c r="AK233" s="351"/>
      <c r="AL233" s="351"/>
      <c r="AM233" s="351"/>
      <c r="AN233" s="351"/>
      <c r="AO233" s="351"/>
      <c r="AP233" s="351"/>
      <c r="AQ233" s="351"/>
      <c r="AR233" s="351"/>
      <c r="AS233" s="351"/>
      <c r="AT233" s="351"/>
    </row>
    <row r="234" spans="2:46" ht="14.4" x14ac:dyDescent="0.3">
      <c r="B234" s="351"/>
      <c r="C234" s="351"/>
      <c r="D234" s="351"/>
      <c r="E234" s="351"/>
      <c r="F234" s="351"/>
      <c r="G234" s="351"/>
      <c r="H234" s="351"/>
      <c r="I234" s="351"/>
      <c r="J234" s="351"/>
      <c r="K234" s="351"/>
      <c r="L234" s="351"/>
      <c r="M234" s="351"/>
      <c r="N234" s="351"/>
      <c r="O234" s="351"/>
      <c r="P234" s="351"/>
      <c r="Q234" s="351"/>
      <c r="R234" s="351"/>
      <c r="S234" s="351"/>
      <c r="T234" s="351"/>
      <c r="U234" s="351"/>
      <c r="V234" s="351"/>
      <c r="W234" s="351"/>
      <c r="X234" s="351"/>
      <c r="Y234" s="351"/>
      <c r="Z234" s="351"/>
      <c r="AA234" s="351"/>
      <c r="AB234" s="351"/>
      <c r="AC234" s="351"/>
      <c r="AD234" s="351"/>
      <c r="AE234" s="351"/>
      <c r="AF234" s="351"/>
      <c r="AG234" s="351"/>
      <c r="AH234" s="351"/>
      <c r="AI234" s="351"/>
      <c r="AJ234" s="351"/>
      <c r="AK234" s="351"/>
      <c r="AL234" s="351"/>
      <c r="AM234" s="351"/>
      <c r="AN234" s="351"/>
      <c r="AO234" s="351"/>
      <c r="AP234" s="351"/>
      <c r="AQ234" s="351"/>
      <c r="AR234" s="351"/>
      <c r="AS234" s="351"/>
      <c r="AT234" s="351"/>
    </row>
    <row r="235" spans="2:46" ht="14.4" x14ac:dyDescent="0.3">
      <c r="B235" s="351"/>
      <c r="C235" s="351"/>
      <c r="D235" s="351"/>
      <c r="E235" s="351"/>
      <c r="F235" s="351"/>
      <c r="G235" s="351"/>
      <c r="H235" s="351"/>
      <c r="I235" s="351"/>
      <c r="J235" s="351"/>
      <c r="K235" s="351"/>
      <c r="L235" s="351"/>
      <c r="M235" s="351"/>
      <c r="N235" s="351"/>
      <c r="O235" s="351"/>
      <c r="P235" s="351"/>
      <c r="Q235" s="351"/>
      <c r="R235" s="351"/>
      <c r="S235" s="351"/>
      <c r="T235" s="351"/>
      <c r="U235" s="351"/>
      <c r="V235" s="351"/>
      <c r="W235" s="351"/>
      <c r="X235" s="351"/>
      <c r="Y235" s="351"/>
      <c r="Z235" s="351"/>
      <c r="AA235" s="351"/>
      <c r="AB235" s="351"/>
      <c r="AC235" s="351"/>
      <c r="AD235" s="351"/>
      <c r="AE235" s="351"/>
      <c r="AF235" s="351"/>
      <c r="AG235" s="351"/>
      <c r="AH235" s="351"/>
      <c r="AI235" s="351"/>
      <c r="AJ235" s="351"/>
      <c r="AK235" s="351"/>
      <c r="AL235" s="351"/>
      <c r="AM235" s="351"/>
      <c r="AN235" s="351"/>
      <c r="AO235" s="351"/>
      <c r="AP235" s="351"/>
      <c r="AQ235" s="351"/>
      <c r="AR235" s="351"/>
      <c r="AS235" s="351"/>
      <c r="AT235" s="351"/>
    </row>
    <row r="236" spans="2:46" ht="14.4" x14ac:dyDescent="0.3">
      <c r="B236" s="351"/>
      <c r="C236" s="351"/>
      <c r="D236" s="351"/>
      <c r="E236" s="351"/>
      <c r="F236" s="351"/>
      <c r="G236" s="351"/>
      <c r="H236" s="351"/>
      <c r="I236" s="351"/>
      <c r="J236" s="351"/>
      <c r="K236" s="351"/>
      <c r="L236" s="351"/>
      <c r="M236" s="351"/>
      <c r="N236" s="351"/>
      <c r="O236" s="351"/>
      <c r="P236" s="351"/>
      <c r="Q236" s="351"/>
      <c r="R236" s="351"/>
      <c r="S236" s="351"/>
      <c r="T236" s="351"/>
      <c r="U236" s="351"/>
      <c r="V236" s="351"/>
      <c r="W236" s="351"/>
      <c r="X236" s="351"/>
      <c r="Y236" s="351"/>
      <c r="Z236" s="351"/>
      <c r="AA236" s="351"/>
      <c r="AB236" s="351"/>
      <c r="AC236" s="351"/>
      <c r="AD236" s="351"/>
      <c r="AE236" s="351"/>
      <c r="AF236" s="351"/>
      <c r="AG236" s="351"/>
      <c r="AH236" s="351"/>
      <c r="AI236" s="351"/>
      <c r="AJ236" s="351"/>
      <c r="AK236" s="351"/>
      <c r="AL236" s="351"/>
      <c r="AM236" s="351"/>
      <c r="AN236" s="351"/>
      <c r="AO236" s="351"/>
      <c r="AP236" s="351"/>
      <c r="AQ236" s="351"/>
      <c r="AR236" s="351"/>
      <c r="AS236" s="351"/>
      <c r="AT236" s="351"/>
    </row>
    <row r="237" spans="2:46" ht="14.4" x14ac:dyDescent="0.3">
      <c r="B237" s="351"/>
      <c r="C237" s="351"/>
      <c r="D237" s="351"/>
      <c r="E237" s="351"/>
      <c r="F237" s="351"/>
      <c r="G237" s="351"/>
      <c r="H237" s="351"/>
      <c r="I237" s="351"/>
      <c r="J237" s="351"/>
      <c r="K237" s="351"/>
      <c r="L237" s="351"/>
      <c r="M237" s="351"/>
      <c r="N237" s="351"/>
      <c r="O237" s="351"/>
      <c r="P237" s="351"/>
      <c r="Q237" s="351"/>
      <c r="R237" s="351"/>
      <c r="S237" s="351"/>
      <c r="T237" s="351"/>
      <c r="U237" s="351"/>
      <c r="V237" s="351"/>
      <c r="W237" s="351"/>
      <c r="X237" s="351"/>
      <c r="Y237" s="351"/>
      <c r="Z237" s="351"/>
      <c r="AA237" s="351"/>
      <c r="AB237" s="351"/>
      <c r="AC237" s="351"/>
      <c r="AD237" s="351"/>
      <c r="AE237" s="351"/>
      <c r="AF237" s="351"/>
      <c r="AG237" s="351"/>
      <c r="AH237" s="351"/>
      <c r="AI237" s="351"/>
      <c r="AJ237" s="351"/>
      <c r="AK237" s="351"/>
      <c r="AL237" s="351"/>
      <c r="AM237" s="351"/>
      <c r="AN237" s="351"/>
      <c r="AO237" s="351"/>
      <c r="AP237" s="351"/>
      <c r="AQ237" s="351"/>
      <c r="AR237" s="351"/>
      <c r="AS237" s="351"/>
      <c r="AT237" s="351"/>
    </row>
    <row r="238" spans="2:46" ht="14.4" x14ac:dyDescent="0.3">
      <c r="B238" s="351"/>
      <c r="C238" s="351"/>
      <c r="D238" s="351"/>
      <c r="E238" s="351"/>
      <c r="F238" s="351"/>
      <c r="G238" s="351"/>
      <c r="H238" s="351"/>
      <c r="I238" s="351"/>
      <c r="J238" s="351"/>
      <c r="K238" s="351"/>
      <c r="L238" s="351"/>
      <c r="M238" s="351"/>
      <c r="N238" s="351"/>
      <c r="O238" s="351"/>
      <c r="P238" s="351"/>
      <c r="Q238" s="351"/>
      <c r="R238" s="351"/>
      <c r="S238" s="351"/>
      <c r="T238" s="351"/>
      <c r="U238" s="351"/>
      <c r="V238" s="351"/>
      <c r="W238" s="351"/>
      <c r="X238" s="351"/>
      <c r="Y238" s="351"/>
      <c r="Z238" s="351"/>
      <c r="AA238" s="351"/>
      <c r="AB238" s="351"/>
      <c r="AC238" s="351"/>
      <c r="AD238" s="351"/>
      <c r="AE238" s="351"/>
      <c r="AF238" s="351"/>
      <c r="AG238" s="351"/>
      <c r="AH238" s="351"/>
      <c r="AI238" s="351"/>
      <c r="AJ238" s="351"/>
      <c r="AK238" s="351"/>
      <c r="AL238" s="351"/>
      <c r="AM238" s="351"/>
      <c r="AN238" s="351"/>
      <c r="AO238" s="351"/>
      <c r="AP238" s="351"/>
      <c r="AQ238" s="351"/>
      <c r="AR238" s="351"/>
      <c r="AS238" s="351"/>
      <c r="AT238" s="351"/>
    </row>
    <row r="239" spans="2:46" ht="14.4" x14ac:dyDescent="0.3">
      <c r="B239" s="351"/>
      <c r="C239" s="351"/>
      <c r="D239" s="351"/>
      <c r="E239" s="351"/>
      <c r="F239" s="351"/>
      <c r="G239" s="351"/>
      <c r="H239" s="351"/>
      <c r="I239" s="351"/>
      <c r="J239" s="351"/>
      <c r="K239" s="351"/>
      <c r="L239" s="351"/>
      <c r="M239" s="351"/>
      <c r="N239" s="351"/>
      <c r="O239" s="351"/>
      <c r="P239" s="351"/>
      <c r="Q239" s="351"/>
      <c r="R239" s="351"/>
      <c r="S239" s="351"/>
      <c r="T239" s="351"/>
      <c r="U239" s="351"/>
      <c r="V239" s="351"/>
      <c r="W239" s="351"/>
      <c r="X239" s="351"/>
      <c r="Y239" s="351"/>
      <c r="Z239" s="351"/>
      <c r="AA239" s="351"/>
      <c r="AB239" s="351"/>
      <c r="AC239" s="351"/>
      <c r="AD239" s="351"/>
      <c r="AE239" s="351"/>
      <c r="AF239" s="351"/>
      <c r="AG239" s="351"/>
      <c r="AH239" s="351"/>
      <c r="AI239" s="351"/>
      <c r="AJ239" s="351"/>
      <c r="AK239" s="351"/>
      <c r="AL239" s="351"/>
      <c r="AM239" s="351"/>
      <c r="AN239" s="351"/>
      <c r="AO239" s="351"/>
      <c r="AP239" s="351"/>
      <c r="AQ239" s="351"/>
      <c r="AR239" s="351"/>
      <c r="AS239" s="351"/>
      <c r="AT239" s="351"/>
    </row>
    <row r="240" spans="2:46" ht="14.4" x14ac:dyDescent="0.3">
      <c r="B240" s="351"/>
      <c r="C240" s="351"/>
      <c r="D240" s="351"/>
      <c r="E240" s="351"/>
      <c r="F240" s="351"/>
      <c r="G240" s="351"/>
      <c r="H240" s="351"/>
      <c r="I240" s="351"/>
      <c r="J240" s="351"/>
      <c r="K240" s="351"/>
      <c r="L240" s="351"/>
      <c r="M240" s="351"/>
      <c r="N240" s="351"/>
      <c r="O240" s="351"/>
      <c r="P240" s="351"/>
      <c r="Q240" s="351"/>
      <c r="R240" s="351"/>
      <c r="S240" s="351"/>
      <c r="T240" s="351"/>
      <c r="U240" s="351"/>
      <c r="V240" s="351"/>
      <c r="W240" s="351"/>
      <c r="X240" s="351"/>
      <c r="Y240" s="351"/>
      <c r="Z240" s="351"/>
      <c r="AA240" s="351"/>
      <c r="AB240" s="351"/>
      <c r="AC240" s="351"/>
      <c r="AD240" s="351"/>
      <c r="AE240" s="351"/>
      <c r="AF240" s="351"/>
      <c r="AG240" s="351"/>
      <c r="AH240" s="351"/>
      <c r="AI240" s="351"/>
      <c r="AJ240" s="351"/>
      <c r="AK240" s="351"/>
      <c r="AL240" s="351"/>
      <c r="AM240" s="351"/>
      <c r="AN240" s="351"/>
      <c r="AO240" s="351"/>
      <c r="AP240" s="351"/>
      <c r="AQ240" s="351"/>
      <c r="AR240" s="351"/>
      <c r="AS240" s="351"/>
      <c r="AT240" s="351"/>
    </row>
    <row r="241" spans="2:46" ht="14.4" x14ac:dyDescent="0.3">
      <c r="B241" s="351"/>
      <c r="C241" s="351"/>
      <c r="D241" s="351"/>
      <c r="E241" s="351"/>
      <c r="F241" s="351"/>
      <c r="G241" s="351"/>
      <c r="H241" s="351"/>
      <c r="I241" s="351"/>
      <c r="J241" s="351"/>
      <c r="K241" s="351"/>
      <c r="L241" s="351"/>
      <c r="M241" s="351"/>
      <c r="N241" s="351"/>
      <c r="O241" s="351"/>
      <c r="P241" s="351"/>
      <c r="Q241" s="351"/>
      <c r="R241" s="351"/>
      <c r="S241" s="351"/>
      <c r="T241" s="351"/>
      <c r="U241" s="351"/>
      <c r="V241" s="351"/>
      <c r="W241" s="351"/>
      <c r="X241" s="351"/>
      <c r="Y241" s="351"/>
      <c r="Z241" s="351"/>
      <c r="AA241" s="351"/>
      <c r="AB241" s="351"/>
      <c r="AC241" s="351"/>
      <c r="AD241" s="351"/>
      <c r="AE241" s="351"/>
      <c r="AF241" s="351"/>
      <c r="AG241" s="351"/>
      <c r="AH241" s="351"/>
      <c r="AI241" s="351"/>
      <c r="AJ241" s="351"/>
      <c r="AK241" s="351"/>
      <c r="AL241" s="351"/>
      <c r="AM241" s="351"/>
      <c r="AN241" s="351"/>
      <c r="AO241" s="351"/>
      <c r="AP241" s="351"/>
      <c r="AQ241" s="351"/>
      <c r="AR241" s="351"/>
      <c r="AS241" s="351"/>
      <c r="AT241" s="351"/>
    </row>
    <row r="242" spans="2:46" ht="14.4" x14ac:dyDescent="0.3">
      <c r="B242" s="351"/>
      <c r="C242" s="351"/>
      <c r="D242" s="351"/>
      <c r="E242" s="351"/>
      <c r="F242" s="351"/>
      <c r="G242" s="351"/>
      <c r="H242" s="351"/>
      <c r="I242" s="351"/>
      <c r="J242" s="351"/>
      <c r="K242" s="351"/>
      <c r="L242" s="351"/>
      <c r="M242" s="351"/>
      <c r="N242" s="351"/>
      <c r="O242" s="351"/>
      <c r="P242" s="351"/>
      <c r="Q242" s="351"/>
      <c r="R242" s="351"/>
      <c r="S242" s="351"/>
      <c r="T242" s="351"/>
      <c r="U242" s="351"/>
      <c r="V242" s="351"/>
      <c r="W242" s="351"/>
      <c r="X242" s="351"/>
      <c r="Y242" s="351"/>
      <c r="Z242" s="351"/>
      <c r="AA242" s="351"/>
      <c r="AB242" s="351"/>
      <c r="AC242" s="351"/>
      <c r="AD242" s="351"/>
      <c r="AE242" s="351"/>
      <c r="AF242" s="351"/>
      <c r="AG242" s="351"/>
      <c r="AH242" s="351"/>
      <c r="AI242" s="351"/>
      <c r="AJ242" s="351"/>
      <c r="AK242" s="351"/>
      <c r="AL242" s="351"/>
      <c r="AM242" s="351"/>
      <c r="AN242" s="351"/>
      <c r="AO242" s="351"/>
      <c r="AP242" s="351"/>
      <c r="AQ242" s="351"/>
      <c r="AR242" s="351"/>
      <c r="AS242" s="351"/>
      <c r="AT242" s="351"/>
    </row>
    <row r="243" spans="2:46" ht="14.4" x14ac:dyDescent="0.3">
      <c r="B243" s="351"/>
      <c r="C243" s="351"/>
      <c r="D243" s="351"/>
      <c r="E243" s="351"/>
      <c r="F243" s="351"/>
      <c r="G243" s="351"/>
      <c r="H243" s="351"/>
      <c r="I243" s="351"/>
      <c r="J243" s="351"/>
      <c r="K243" s="351"/>
      <c r="L243" s="351"/>
      <c r="M243" s="351"/>
      <c r="N243" s="351"/>
      <c r="O243" s="351"/>
      <c r="P243" s="351"/>
      <c r="Q243" s="351"/>
      <c r="R243" s="351"/>
      <c r="S243" s="351"/>
      <c r="T243" s="351"/>
      <c r="U243" s="351"/>
      <c r="V243" s="351"/>
      <c r="W243" s="351"/>
      <c r="X243" s="351"/>
      <c r="Y243" s="351"/>
      <c r="Z243" s="351"/>
      <c r="AA243" s="351"/>
      <c r="AB243" s="351"/>
      <c r="AC243" s="351"/>
      <c r="AD243" s="351"/>
      <c r="AE243" s="351"/>
      <c r="AF243" s="351"/>
      <c r="AG243" s="351"/>
      <c r="AH243" s="351"/>
      <c r="AI243" s="351"/>
      <c r="AJ243" s="351"/>
      <c r="AK243" s="351"/>
      <c r="AL243" s="351"/>
      <c r="AM243" s="351"/>
      <c r="AN243" s="351"/>
      <c r="AO243" s="351"/>
      <c r="AP243" s="351"/>
      <c r="AQ243" s="351"/>
      <c r="AR243" s="351"/>
      <c r="AS243" s="351"/>
      <c r="AT243" s="351"/>
    </row>
    <row r="244" spans="2:46" ht="14.4" x14ac:dyDescent="0.3">
      <c r="B244" s="351"/>
      <c r="C244" s="351"/>
      <c r="D244" s="351"/>
      <c r="E244" s="351"/>
      <c r="F244" s="351"/>
      <c r="G244" s="351"/>
      <c r="H244" s="351"/>
      <c r="I244" s="351"/>
      <c r="J244" s="351"/>
      <c r="K244" s="351"/>
      <c r="L244" s="351"/>
      <c r="M244" s="351"/>
      <c r="N244" s="351"/>
      <c r="O244" s="351"/>
      <c r="P244" s="351"/>
      <c r="Q244" s="351"/>
      <c r="R244" s="351"/>
      <c r="S244" s="351"/>
      <c r="T244" s="351"/>
      <c r="U244" s="351"/>
      <c r="V244" s="351"/>
      <c r="W244" s="351"/>
      <c r="X244" s="351"/>
      <c r="Y244" s="351"/>
      <c r="Z244" s="351"/>
      <c r="AA244" s="351"/>
      <c r="AB244" s="351"/>
      <c r="AC244" s="351"/>
      <c r="AD244" s="351"/>
      <c r="AE244" s="351"/>
      <c r="AF244" s="351"/>
      <c r="AG244" s="351"/>
      <c r="AH244" s="351"/>
      <c r="AI244" s="351"/>
      <c r="AJ244" s="351"/>
      <c r="AK244" s="351"/>
      <c r="AL244" s="351"/>
      <c r="AM244" s="351"/>
      <c r="AN244" s="351"/>
      <c r="AO244" s="351"/>
      <c r="AP244" s="351"/>
      <c r="AQ244" s="351"/>
      <c r="AR244" s="351"/>
      <c r="AS244" s="351"/>
      <c r="AT244" s="351"/>
    </row>
    <row r="245" spans="2:46" ht="14.4" x14ac:dyDescent="0.3">
      <c r="B245" s="351"/>
      <c r="C245" s="351"/>
      <c r="D245" s="351"/>
      <c r="E245" s="351"/>
      <c r="F245" s="351"/>
      <c r="G245" s="351"/>
      <c r="H245" s="351"/>
      <c r="I245" s="351"/>
      <c r="J245" s="351"/>
      <c r="K245" s="351"/>
      <c r="L245" s="351"/>
      <c r="M245" s="351"/>
      <c r="N245" s="351"/>
      <c r="O245" s="351"/>
      <c r="P245" s="351"/>
      <c r="Q245" s="351"/>
      <c r="R245" s="351"/>
      <c r="S245" s="351"/>
      <c r="T245" s="351"/>
      <c r="U245" s="351"/>
      <c r="V245" s="351"/>
      <c r="W245" s="351"/>
      <c r="X245" s="351"/>
      <c r="Y245" s="351"/>
      <c r="Z245" s="351"/>
      <c r="AA245" s="351"/>
      <c r="AB245" s="351"/>
      <c r="AC245" s="351"/>
      <c r="AD245" s="351"/>
      <c r="AE245" s="351"/>
      <c r="AF245" s="351"/>
      <c r="AG245" s="351"/>
      <c r="AH245" s="351"/>
      <c r="AI245" s="351"/>
      <c r="AJ245" s="351"/>
      <c r="AK245" s="351"/>
      <c r="AL245" s="351"/>
      <c r="AM245" s="351"/>
      <c r="AN245" s="351"/>
      <c r="AO245" s="351"/>
      <c r="AP245" s="351"/>
      <c r="AQ245" s="351"/>
      <c r="AR245" s="351"/>
      <c r="AS245" s="351"/>
      <c r="AT245" s="351"/>
    </row>
    <row r="246" spans="2:46" ht="14.4" x14ac:dyDescent="0.3">
      <c r="B246" s="351"/>
      <c r="C246" s="351"/>
      <c r="D246" s="351"/>
      <c r="E246" s="351"/>
      <c r="F246" s="351"/>
      <c r="G246" s="351"/>
      <c r="H246" s="351"/>
      <c r="I246" s="351"/>
      <c r="J246" s="351"/>
      <c r="K246" s="351"/>
      <c r="L246" s="351"/>
      <c r="M246" s="351"/>
      <c r="N246" s="351"/>
      <c r="O246" s="351"/>
      <c r="P246" s="351"/>
      <c r="Q246" s="351"/>
      <c r="R246" s="351"/>
      <c r="S246" s="351"/>
      <c r="T246" s="351"/>
      <c r="U246" s="351"/>
      <c r="V246" s="351"/>
      <c r="W246" s="351"/>
      <c r="X246" s="351"/>
      <c r="Y246" s="351"/>
      <c r="Z246" s="351"/>
      <c r="AA246" s="351"/>
      <c r="AB246" s="351"/>
      <c r="AC246" s="351"/>
      <c r="AD246" s="351"/>
      <c r="AE246" s="351"/>
      <c r="AF246" s="351"/>
      <c r="AG246" s="351"/>
      <c r="AH246" s="351"/>
      <c r="AI246" s="351"/>
      <c r="AJ246" s="351"/>
      <c r="AK246" s="351"/>
      <c r="AL246" s="351"/>
      <c r="AM246" s="351"/>
      <c r="AN246" s="351"/>
      <c r="AO246" s="351"/>
      <c r="AP246" s="351"/>
      <c r="AQ246" s="351"/>
      <c r="AR246" s="351"/>
      <c r="AS246" s="351"/>
      <c r="AT246" s="351"/>
    </row>
    <row r="247" spans="2:46" ht="14.4" x14ac:dyDescent="0.3">
      <c r="B247" s="351"/>
      <c r="C247" s="351"/>
      <c r="D247" s="351"/>
      <c r="E247" s="351"/>
      <c r="F247" s="351"/>
      <c r="G247" s="351"/>
      <c r="H247" s="351"/>
      <c r="I247" s="351"/>
      <c r="J247" s="351"/>
      <c r="K247" s="351"/>
      <c r="L247" s="351"/>
      <c r="M247" s="351"/>
      <c r="N247" s="351"/>
      <c r="O247" s="351"/>
      <c r="P247" s="351"/>
      <c r="Q247" s="351"/>
      <c r="R247" s="351"/>
      <c r="S247" s="351"/>
      <c r="T247" s="351"/>
      <c r="U247" s="351"/>
      <c r="V247" s="351"/>
      <c r="W247" s="351"/>
      <c r="X247" s="351"/>
      <c r="Y247" s="351"/>
      <c r="Z247" s="351"/>
      <c r="AA247" s="351"/>
      <c r="AB247" s="351"/>
      <c r="AC247" s="351"/>
      <c r="AD247" s="351"/>
      <c r="AE247" s="351"/>
      <c r="AF247" s="351"/>
      <c r="AG247" s="351"/>
      <c r="AH247" s="351"/>
      <c r="AI247" s="351"/>
      <c r="AJ247" s="351"/>
      <c r="AK247" s="351"/>
      <c r="AL247" s="351"/>
      <c r="AM247" s="351"/>
      <c r="AN247" s="351"/>
      <c r="AO247" s="351"/>
      <c r="AP247" s="351"/>
      <c r="AQ247" s="351"/>
      <c r="AR247" s="351"/>
      <c r="AS247" s="351"/>
      <c r="AT247" s="351"/>
    </row>
  </sheetData>
  <mergeCells count="27">
    <mergeCell ref="B71:D71"/>
    <mergeCell ref="B62:F62"/>
    <mergeCell ref="B63:F63"/>
    <mergeCell ref="B64:F64"/>
    <mergeCell ref="B65:D65"/>
    <mergeCell ref="B66:D66"/>
    <mergeCell ref="B69:F69"/>
    <mergeCell ref="B41:B42"/>
    <mergeCell ref="C41:E41"/>
    <mergeCell ref="F41:H41"/>
    <mergeCell ref="I41:K41"/>
    <mergeCell ref="H8:I8"/>
    <mergeCell ref="B9:B10"/>
    <mergeCell ref="C9:E9"/>
    <mergeCell ref="F9:H9"/>
    <mergeCell ref="I9:K9"/>
    <mergeCell ref="B37:K37"/>
    <mergeCell ref="B38:K38"/>
    <mergeCell ref="D39:E39"/>
    <mergeCell ref="H39:I39"/>
    <mergeCell ref="H40:I40"/>
    <mergeCell ref="B1:K1"/>
    <mergeCell ref="B5:K5"/>
    <mergeCell ref="B6:K6"/>
    <mergeCell ref="D7:E7"/>
    <mergeCell ref="H7:I7"/>
    <mergeCell ref="C2:D2"/>
  </mergeCells>
  <pageMargins left="0.7" right="0.7" top="0.75" bottom="0.75" header="0.3" footer="0.3"/>
  <pageSetup paperSize="120" scale="56" fitToHeight="0" orientation="portrait" horizontalDpi="1200" verticalDpi="1200" r:id="rId1"/>
  <headerFooter>
    <oddFooter>&amp;LReproduction interdite © TC Média Livres Inc.  &amp;RComptabilité 2</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T271"/>
  <sheetViews>
    <sheetView showGridLines="0" topLeftCell="A205" zoomScaleNormal="100" workbookViewId="0">
      <selection activeCell="N223" sqref="N223"/>
    </sheetView>
  </sheetViews>
  <sheetFormatPr baseColWidth="10" defaultRowHeight="13.2" x14ac:dyDescent="0.25"/>
  <cols>
    <col min="1" max="1" width="0.88671875" style="51" customWidth="1"/>
    <col min="2" max="11" width="15.6640625" customWidth="1"/>
    <col min="12" max="12" width="2.6640625" customWidth="1"/>
    <col min="13" max="14" width="15.6640625" customWidth="1"/>
  </cols>
  <sheetData>
    <row r="1" spans="2:46" ht="15.6" x14ac:dyDescent="0.3">
      <c r="B1" s="519" t="s">
        <v>15</v>
      </c>
      <c r="C1" s="519"/>
      <c r="D1" s="519"/>
      <c r="E1" s="519"/>
      <c r="F1" s="519"/>
      <c r="G1" s="519"/>
      <c r="H1" s="519"/>
      <c r="I1" s="519"/>
      <c r="J1" s="519"/>
      <c r="K1" s="519"/>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c r="AM1" s="311"/>
      <c r="AN1" s="311"/>
      <c r="AO1" s="311"/>
      <c r="AP1" s="311"/>
      <c r="AQ1" s="311"/>
      <c r="AR1" s="311"/>
      <c r="AS1" s="311"/>
      <c r="AT1" s="311"/>
    </row>
    <row r="2" spans="2:46" ht="15.6" x14ac:dyDescent="0.3">
      <c r="B2" s="40" t="s">
        <v>253</v>
      </c>
      <c r="C2" s="465" t="s">
        <v>254</v>
      </c>
      <c r="D2" s="465"/>
      <c r="E2" s="465"/>
      <c r="F2" s="311"/>
      <c r="G2" s="311"/>
      <c r="H2" s="243"/>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311"/>
      <c r="AQ2" s="311"/>
      <c r="AR2" s="311"/>
      <c r="AS2" s="311"/>
      <c r="AT2" s="311"/>
    </row>
    <row r="3" spans="2:46" ht="14.4" x14ac:dyDescent="0.3">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1"/>
      <c r="AF3" s="311"/>
      <c r="AG3" s="311"/>
      <c r="AH3" s="311"/>
      <c r="AI3" s="311"/>
      <c r="AJ3" s="311"/>
      <c r="AK3" s="311"/>
      <c r="AL3" s="311"/>
      <c r="AM3" s="311"/>
      <c r="AN3" s="311"/>
      <c r="AO3" s="311"/>
      <c r="AP3" s="311"/>
      <c r="AQ3" s="311"/>
      <c r="AR3" s="311"/>
      <c r="AS3" s="311"/>
      <c r="AT3" s="311"/>
    </row>
    <row r="4" spans="2:46" ht="14.4" x14ac:dyDescent="0.3">
      <c r="B4" s="40" t="s">
        <v>255</v>
      </c>
      <c r="C4" s="311"/>
      <c r="D4" s="311"/>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311"/>
      <c r="AF4" s="311"/>
      <c r="AG4" s="311"/>
      <c r="AH4" s="311"/>
      <c r="AI4" s="311"/>
      <c r="AJ4" s="311"/>
      <c r="AK4" s="311"/>
      <c r="AL4" s="311"/>
      <c r="AM4" s="311"/>
      <c r="AN4" s="311"/>
      <c r="AO4" s="311"/>
      <c r="AP4" s="311"/>
      <c r="AQ4" s="311"/>
      <c r="AR4" s="311"/>
      <c r="AS4" s="311"/>
      <c r="AT4" s="311"/>
    </row>
    <row r="5" spans="2:46" ht="14.4" x14ac:dyDescent="0.3">
      <c r="B5" s="456" t="s">
        <v>602</v>
      </c>
      <c r="C5" s="456"/>
      <c r="D5" s="456"/>
      <c r="E5" s="456"/>
      <c r="F5" s="456"/>
      <c r="G5" s="456"/>
      <c r="H5" s="456"/>
      <c r="I5" s="456"/>
      <c r="J5" s="456"/>
      <c r="K5" s="456"/>
      <c r="L5" s="311"/>
      <c r="M5" s="311"/>
      <c r="N5" s="311"/>
      <c r="O5" s="311"/>
      <c r="P5" s="311"/>
      <c r="Q5" s="311"/>
      <c r="R5" s="311"/>
      <c r="S5" s="311"/>
      <c r="T5" s="311"/>
      <c r="U5" s="311"/>
      <c r="V5" s="311"/>
      <c r="W5" s="311"/>
      <c r="X5" s="311"/>
      <c r="Y5" s="311"/>
      <c r="Z5" s="311"/>
      <c r="AA5" s="311"/>
      <c r="AB5" s="311"/>
      <c r="AC5" s="311"/>
      <c r="AD5" s="311"/>
      <c r="AE5" s="311"/>
      <c r="AF5" s="311"/>
      <c r="AG5" s="311"/>
      <c r="AH5" s="311"/>
      <c r="AI5" s="311"/>
      <c r="AJ5" s="311"/>
      <c r="AK5" s="311"/>
      <c r="AL5" s="311"/>
      <c r="AM5" s="311"/>
      <c r="AN5" s="311"/>
      <c r="AO5" s="311"/>
      <c r="AP5" s="311"/>
      <c r="AQ5" s="311"/>
      <c r="AR5" s="311"/>
      <c r="AS5" s="311"/>
      <c r="AT5" s="311"/>
    </row>
    <row r="6" spans="2:46" ht="14.4" x14ac:dyDescent="0.3">
      <c r="B6" s="456" t="s">
        <v>603</v>
      </c>
      <c r="C6" s="456"/>
      <c r="D6" s="456"/>
      <c r="E6" s="456"/>
      <c r="F6" s="456"/>
      <c r="G6" s="456"/>
      <c r="H6" s="456"/>
      <c r="I6" s="456"/>
      <c r="J6" s="456"/>
      <c r="K6" s="456"/>
      <c r="L6" s="311"/>
      <c r="M6" s="311"/>
      <c r="N6" s="311"/>
      <c r="O6" s="311"/>
      <c r="P6" s="311"/>
      <c r="Q6" s="311"/>
      <c r="R6" s="311"/>
      <c r="S6" s="311"/>
      <c r="T6" s="311"/>
      <c r="U6" s="311"/>
      <c r="V6" s="311"/>
      <c r="W6" s="311"/>
      <c r="X6" s="311"/>
      <c r="Y6" s="311"/>
      <c r="Z6" s="311"/>
      <c r="AA6" s="311"/>
      <c r="AB6" s="311"/>
      <c r="AC6" s="311"/>
      <c r="AD6" s="311"/>
      <c r="AE6" s="311"/>
      <c r="AF6" s="311"/>
      <c r="AG6" s="311"/>
      <c r="AH6" s="311"/>
      <c r="AI6" s="311"/>
      <c r="AJ6" s="311"/>
      <c r="AK6" s="311"/>
      <c r="AL6" s="311"/>
      <c r="AM6" s="311"/>
      <c r="AN6" s="311"/>
      <c r="AO6" s="311"/>
      <c r="AP6" s="311"/>
      <c r="AQ6" s="311"/>
      <c r="AR6" s="311"/>
      <c r="AS6" s="311"/>
      <c r="AT6" s="311"/>
    </row>
    <row r="7" spans="2:46" ht="14.4" x14ac:dyDescent="0.3">
      <c r="B7" s="52" t="s">
        <v>51</v>
      </c>
      <c r="C7" s="446"/>
      <c r="D7" s="557" t="s">
        <v>66</v>
      </c>
      <c r="E7" s="558"/>
      <c r="F7" s="437"/>
      <c r="G7" s="437"/>
      <c r="H7" s="559" t="s">
        <v>57</v>
      </c>
      <c r="I7" s="560"/>
      <c r="J7" s="447">
        <v>1</v>
      </c>
      <c r="K7" s="52"/>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c r="AK7" s="311"/>
      <c r="AL7" s="311"/>
      <c r="AM7" s="311"/>
      <c r="AN7" s="311"/>
      <c r="AO7" s="311"/>
      <c r="AP7" s="311"/>
      <c r="AQ7" s="311"/>
      <c r="AR7" s="311"/>
      <c r="AS7" s="311"/>
      <c r="AT7" s="311"/>
    </row>
    <row r="8" spans="2:46" ht="14.4" x14ac:dyDescent="0.3">
      <c r="B8" s="53" t="s">
        <v>601</v>
      </c>
      <c r="C8" s="319"/>
      <c r="D8" s="54" t="s">
        <v>514</v>
      </c>
      <c r="E8" s="52"/>
      <c r="F8" s="312"/>
      <c r="G8" s="312"/>
      <c r="H8" s="565" t="s">
        <v>58</v>
      </c>
      <c r="I8" s="566"/>
      <c r="J8" s="54"/>
      <c r="K8" s="53"/>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311"/>
      <c r="AT8" s="311"/>
    </row>
    <row r="9" spans="2:46" ht="14.4" x14ac:dyDescent="0.3">
      <c r="B9" s="567" t="s">
        <v>3</v>
      </c>
      <c r="C9" s="562" t="s">
        <v>52</v>
      </c>
      <c r="D9" s="563"/>
      <c r="E9" s="564"/>
      <c r="F9" s="563" t="s">
        <v>55</v>
      </c>
      <c r="G9" s="563"/>
      <c r="H9" s="564"/>
      <c r="I9" s="568" t="s">
        <v>56</v>
      </c>
      <c r="J9" s="568"/>
      <c r="K9" s="568"/>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row>
    <row r="10" spans="2:46" ht="14.4" x14ac:dyDescent="0.3">
      <c r="B10" s="507"/>
      <c r="C10" s="56" t="s">
        <v>53</v>
      </c>
      <c r="D10" s="56" t="s">
        <v>42</v>
      </c>
      <c r="E10" s="56" t="s">
        <v>54</v>
      </c>
      <c r="F10" s="55" t="s">
        <v>53</v>
      </c>
      <c r="G10" s="57" t="s">
        <v>42</v>
      </c>
      <c r="H10" s="56" t="s">
        <v>54</v>
      </c>
      <c r="I10" s="55" t="s">
        <v>53</v>
      </c>
      <c r="J10" s="57" t="s">
        <v>42</v>
      </c>
      <c r="K10" s="57" t="s">
        <v>54</v>
      </c>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311"/>
      <c r="AT10" s="311"/>
    </row>
    <row r="11" spans="2:46" ht="14.4" x14ac:dyDescent="0.3">
      <c r="B11" s="62" t="s">
        <v>256</v>
      </c>
      <c r="C11" s="66"/>
      <c r="D11" s="64"/>
      <c r="E11" s="65"/>
      <c r="F11" s="66"/>
      <c r="G11" s="64"/>
      <c r="H11" s="65"/>
      <c r="I11" s="63"/>
      <c r="J11" s="65"/>
      <c r="K11" s="65"/>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row>
    <row r="12" spans="2:46" ht="14.4" x14ac:dyDescent="0.3">
      <c r="B12" s="8" t="s">
        <v>257</v>
      </c>
      <c r="C12" s="61"/>
      <c r="D12" s="60"/>
      <c r="E12" s="69"/>
      <c r="F12" s="61"/>
      <c r="G12" s="60"/>
      <c r="H12" s="60"/>
      <c r="I12" s="61">
        <v>13</v>
      </c>
      <c r="J12" s="60">
        <v>3238.78</v>
      </c>
      <c r="K12" s="69">
        <f t="shared" ref="K12" si="0">I12*J12</f>
        <v>42104.14</v>
      </c>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row>
    <row r="13" spans="2:46" ht="14.4" x14ac:dyDescent="0.3">
      <c r="B13" s="71"/>
      <c r="C13" s="70"/>
      <c r="D13" s="69"/>
      <c r="E13" s="69"/>
      <c r="F13" s="70"/>
      <c r="G13" s="69"/>
      <c r="H13" s="69"/>
      <c r="I13" s="70"/>
      <c r="J13" s="69"/>
      <c r="K13" s="69"/>
      <c r="L13" s="311"/>
      <c r="M13" s="311"/>
      <c r="N13" s="311"/>
      <c r="O13" s="311"/>
      <c r="P13" s="311"/>
      <c r="Q13" s="311"/>
      <c r="R13" s="311"/>
      <c r="S13" s="311"/>
      <c r="T13" s="311"/>
      <c r="U13" s="311"/>
      <c r="V13" s="311"/>
      <c r="W13" s="311"/>
      <c r="X13" s="311"/>
      <c r="Y13" s="311"/>
      <c r="Z13" s="311"/>
      <c r="AA13" s="311"/>
      <c r="AB13" s="311"/>
      <c r="AC13" s="311"/>
      <c r="AD13" s="311"/>
      <c r="AE13" s="311"/>
      <c r="AF13" s="311"/>
      <c r="AG13" s="311"/>
      <c r="AH13" s="311"/>
      <c r="AI13" s="311"/>
      <c r="AJ13" s="311"/>
      <c r="AK13" s="311"/>
      <c r="AL13" s="311"/>
      <c r="AM13" s="311"/>
      <c r="AN13" s="311"/>
      <c r="AO13" s="311"/>
      <c r="AP13" s="311"/>
      <c r="AQ13" s="311"/>
      <c r="AR13" s="311"/>
      <c r="AS13" s="311"/>
      <c r="AT13" s="311"/>
    </row>
    <row r="14" spans="2:46" ht="14.4" x14ac:dyDescent="0.3">
      <c r="B14" s="71" t="s">
        <v>258</v>
      </c>
      <c r="C14" s="70"/>
      <c r="D14" s="69"/>
      <c r="E14" s="60"/>
      <c r="F14" s="70">
        <v>2</v>
      </c>
      <c r="G14" s="69">
        <f>J12</f>
        <v>3238.78</v>
      </c>
      <c r="H14" s="69">
        <f>F14*G14</f>
        <v>6477.56</v>
      </c>
      <c r="I14" s="70">
        <f>I12-F14</f>
        <v>11</v>
      </c>
      <c r="J14" s="60">
        <f>J12</f>
        <v>3238.78</v>
      </c>
      <c r="K14" s="69">
        <f t="shared" ref="K14" si="1">I14*J14</f>
        <v>35626.58</v>
      </c>
      <c r="L14" s="311"/>
      <c r="M14" s="311"/>
      <c r="N14" s="311"/>
      <c r="O14" s="311"/>
      <c r="P14" s="311"/>
      <c r="Q14" s="311"/>
      <c r="R14" s="311"/>
      <c r="S14" s="311"/>
      <c r="T14" s="311"/>
      <c r="U14" s="311"/>
      <c r="V14" s="311"/>
      <c r="W14" s="311"/>
      <c r="X14" s="311"/>
      <c r="Y14" s="311"/>
      <c r="Z14" s="311"/>
      <c r="AA14" s="311"/>
      <c r="AB14" s="311"/>
      <c r="AC14" s="311"/>
      <c r="AD14" s="311"/>
      <c r="AE14" s="311"/>
      <c r="AF14" s="311"/>
      <c r="AG14" s="311"/>
      <c r="AH14" s="311"/>
      <c r="AI14" s="311"/>
      <c r="AJ14" s="311"/>
      <c r="AK14" s="311"/>
      <c r="AL14" s="311"/>
      <c r="AM14" s="311"/>
      <c r="AN14" s="311"/>
      <c r="AO14" s="311"/>
      <c r="AP14" s="311"/>
      <c r="AQ14" s="311"/>
      <c r="AR14" s="311"/>
      <c r="AS14" s="311"/>
      <c r="AT14" s="311"/>
    </row>
    <row r="15" spans="2:46" ht="14.4" x14ac:dyDescent="0.3">
      <c r="B15" s="71"/>
      <c r="C15" s="70"/>
      <c r="D15" s="69"/>
      <c r="E15" s="69"/>
      <c r="F15" s="70"/>
      <c r="G15" s="69"/>
      <c r="H15" s="69"/>
      <c r="I15" s="70"/>
      <c r="J15" s="69"/>
      <c r="K15" s="69"/>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row>
    <row r="16" spans="2:46" ht="14.4" x14ac:dyDescent="0.3">
      <c r="B16" s="71" t="s">
        <v>259</v>
      </c>
      <c r="C16" s="70"/>
      <c r="D16" s="69"/>
      <c r="E16" s="69"/>
      <c r="F16" s="70">
        <v>3</v>
      </c>
      <c r="G16" s="69">
        <f>J14</f>
        <v>3238.78</v>
      </c>
      <c r="H16" s="69">
        <f>F16*G16</f>
        <v>9716.34</v>
      </c>
      <c r="I16" s="70">
        <f>I14-F16</f>
        <v>8</v>
      </c>
      <c r="J16" s="60">
        <f>J14</f>
        <v>3238.78</v>
      </c>
      <c r="K16" s="69">
        <f t="shared" ref="K16" si="2">I16*J16</f>
        <v>25910.240000000002</v>
      </c>
      <c r="L16" s="311"/>
      <c r="M16" s="311"/>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c r="AS16" s="311"/>
      <c r="AT16" s="311"/>
    </row>
    <row r="17" spans="2:46" ht="14.4" x14ac:dyDescent="0.3">
      <c r="B17" s="71"/>
      <c r="C17" s="70"/>
      <c r="D17" s="69"/>
      <c r="E17" s="69"/>
      <c r="F17" s="70"/>
      <c r="G17" s="69"/>
      <c r="H17" s="69"/>
      <c r="I17" s="187"/>
      <c r="J17" s="69"/>
      <c r="K17" s="69"/>
      <c r="L17" s="311"/>
      <c r="M17" s="311"/>
      <c r="N17" s="311"/>
      <c r="O17" s="311"/>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c r="AM17" s="311"/>
      <c r="AN17" s="311"/>
      <c r="AO17" s="311"/>
      <c r="AP17" s="311"/>
      <c r="AQ17" s="311"/>
      <c r="AR17" s="311"/>
      <c r="AS17" s="311"/>
      <c r="AT17" s="311"/>
    </row>
    <row r="18" spans="2:46" ht="14.4" x14ac:dyDescent="0.3">
      <c r="B18" s="71" t="s">
        <v>260</v>
      </c>
      <c r="C18" s="597">
        <v>2</v>
      </c>
      <c r="D18" s="598">
        <v>3580</v>
      </c>
      <c r="E18" s="598">
        <f>C18*D18</f>
        <v>7160</v>
      </c>
      <c r="F18" s="70"/>
      <c r="G18" s="69"/>
      <c r="H18" s="69"/>
      <c r="I18" s="597">
        <f>I16</f>
        <v>8</v>
      </c>
      <c r="J18" s="599">
        <f>J16</f>
        <v>3238.78</v>
      </c>
      <c r="K18" s="69"/>
      <c r="L18" s="311"/>
      <c r="M18" s="311"/>
      <c r="N18" s="311"/>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row>
    <row r="19" spans="2:46" ht="14.4" x14ac:dyDescent="0.3">
      <c r="B19" s="71"/>
      <c r="C19" s="70"/>
      <c r="D19" s="69"/>
      <c r="E19" s="69"/>
      <c r="F19" s="70"/>
      <c r="G19" s="69"/>
      <c r="H19" s="69"/>
      <c r="I19" s="597">
        <f>C18</f>
        <v>2</v>
      </c>
      <c r="J19" s="598">
        <f>D18</f>
        <v>3580</v>
      </c>
      <c r="K19" s="69">
        <f>(I18*J18)+(I19*J19)</f>
        <v>33070.240000000005</v>
      </c>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row>
    <row r="20" spans="2:46" ht="14.4" x14ac:dyDescent="0.3">
      <c r="B20" s="71"/>
      <c r="C20" s="70"/>
      <c r="D20" s="69"/>
      <c r="E20" s="69"/>
      <c r="F20" s="70"/>
      <c r="G20" s="69"/>
      <c r="H20" s="69"/>
      <c r="I20" s="70"/>
      <c r="J20" s="69"/>
      <c r="K20" s="69"/>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row>
    <row r="21" spans="2:46" ht="14.4" x14ac:dyDescent="0.3">
      <c r="B21" s="71" t="s">
        <v>261</v>
      </c>
      <c r="C21" s="70"/>
      <c r="D21" s="69">
        <v>100</v>
      </c>
      <c r="E21" s="69">
        <f>D21*2</f>
        <v>200</v>
      </c>
      <c r="F21" s="70"/>
      <c r="G21" s="69"/>
      <c r="H21" s="69"/>
      <c r="I21" s="70">
        <f>I18</f>
        <v>8</v>
      </c>
      <c r="J21" s="60">
        <f>J18</f>
        <v>3238.78</v>
      </c>
      <c r="K21" s="69"/>
      <c r="L21" s="311"/>
      <c r="M21" s="311"/>
      <c r="N21" s="311"/>
      <c r="O21" s="311"/>
      <c r="P21" s="311"/>
      <c r="Q21" s="311"/>
      <c r="R21" s="311"/>
      <c r="S21" s="311"/>
      <c r="T21" s="311"/>
      <c r="U21" s="311"/>
      <c r="V21" s="311"/>
      <c r="W21" s="311"/>
      <c r="X21" s="311"/>
      <c r="Y21" s="311"/>
      <c r="Z21" s="311"/>
      <c r="AA21" s="311"/>
      <c r="AB21" s="311"/>
      <c r="AC21" s="311"/>
      <c r="AD21" s="311"/>
      <c r="AE21" s="311"/>
      <c r="AF21" s="311"/>
      <c r="AG21" s="311"/>
      <c r="AH21" s="311"/>
      <c r="AI21" s="311"/>
      <c r="AJ21" s="311"/>
      <c r="AK21" s="311"/>
      <c r="AL21" s="311"/>
      <c r="AM21" s="311"/>
      <c r="AN21" s="311"/>
      <c r="AO21" s="311"/>
      <c r="AP21" s="311"/>
      <c r="AQ21" s="311"/>
      <c r="AR21" s="311"/>
      <c r="AS21" s="311"/>
      <c r="AT21" s="311"/>
    </row>
    <row r="22" spans="2:46" ht="14.4" x14ac:dyDescent="0.3">
      <c r="B22" s="71"/>
      <c r="C22" s="70"/>
      <c r="D22" s="69"/>
      <c r="E22" s="69"/>
      <c r="F22" s="70"/>
      <c r="G22" s="69"/>
      <c r="H22" s="69"/>
      <c r="I22" s="70">
        <f>I19</f>
        <v>2</v>
      </c>
      <c r="J22" s="69">
        <f>J19+D21</f>
        <v>3680</v>
      </c>
      <c r="K22" s="69">
        <f>(I21*J21)+(I22*J22)</f>
        <v>33270.240000000005</v>
      </c>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1"/>
      <c r="AO22" s="311"/>
      <c r="AP22" s="311"/>
      <c r="AQ22" s="311"/>
      <c r="AR22" s="311"/>
      <c r="AS22" s="311"/>
      <c r="AT22" s="311"/>
    </row>
    <row r="23" spans="2:46" ht="14.4" x14ac:dyDescent="0.3">
      <c r="B23" s="71"/>
      <c r="C23" s="70"/>
      <c r="D23" s="69"/>
      <c r="E23" s="69"/>
      <c r="F23" s="70"/>
      <c r="G23" s="69"/>
      <c r="H23" s="69"/>
      <c r="I23" s="70"/>
      <c r="J23" s="69"/>
      <c r="K23" s="69"/>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row>
    <row r="24" spans="2:46" ht="14.4" x14ac:dyDescent="0.3">
      <c r="B24" s="71" t="s">
        <v>505</v>
      </c>
      <c r="C24" s="70"/>
      <c r="D24" s="69"/>
      <c r="E24" s="69"/>
      <c r="F24" s="70">
        <v>1</v>
      </c>
      <c r="G24" s="69">
        <f>J21</f>
        <v>3238.78</v>
      </c>
      <c r="H24" s="69">
        <f>F24*G24</f>
        <v>3238.78</v>
      </c>
      <c r="I24" s="70">
        <f>I21-F24</f>
        <v>7</v>
      </c>
      <c r="J24" s="60">
        <f>J21</f>
        <v>3238.78</v>
      </c>
      <c r="K24" s="69"/>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row>
    <row r="25" spans="2:46" ht="14.4" x14ac:dyDescent="0.3">
      <c r="B25" s="78"/>
      <c r="C25" s="73"/>
      <c r="D25" s="75"/>
      <c r="E25" s="75"/>
      <c r="F25" s="73"/>
      <c r="G25" s="75"/>
      <c r="H25" s="75"/>
      <c r="I25" s="283">
        <f>I22</f>
        <v>2</v>
      </c>
      <c r="J25" s="75">
        <f>J22</f>
        <v>3680</v>
      </c>
      <c r="K25" s="75">
        <f>(I24*J24)+(I25*J25)</f>
        <v>30031.460000000003</v>
      </c>
      <c r="L25" s="295"/>
      <c r="M25" s="311"/>
      <c r="N25" s="311"/>
      <c r="O25" s="311"/>
      <c r="P25" s="311"/>
      <c r="Q25" s="311"/>
      <c r="R25" s="311"/>
      <c r="S25" s="311"/>
      <c r="T25" s="311"/>
      <c r="U25" s="311"/>
      <c r="V25" s="311"/>
      <c r="W25" s="311"/>
      <c r="X25" s="311"/>
      <c r="Y25" s="311"/>
      <c r="Z25" s="311"/>
      <c r="AA25" s="311"/>
      <c r="AB25" s="311"/>
      <c r="AC25" s="311"/>
      <c r="AD25" s="311"/>
      <c r="AE25" s="311"/>
      <c r="AF25" s="311"/>
      <c r="AG25" s="311"/>
      <c r="AH25" s="311"/>
      <c r="AI25" s="311"/>
      <c r="AJ25" s="311"/>
      <c r="AK25" s="311"/>
      <c r="AL25" s="311"/>
      <c r="AM25" s="311"/>
      <c r="AN25" s="311"/>
      <c r="AO25" s="311"/>
      <c r="AP25" s="311"/>
      <c r="AQ25" s="311"/>
      <c r="AR25" s="311"/>
      <c r="AS25" s="311"/>
      <c r="AT25" s="311"/>
    </row>
    <row r="26" spans="2:46" ht="15" thickBot="1" x14ac:dyDescent="0.35">
      <c r="B26" s="72" t="s">
        <v>8</v>
      </c>
      <c r="C26" s="76">
        <f>SUM(C11:C25)</f>
        <v>2</v>
      </c>
      <c r="D26" s="67"/>
      <c r="E26" s="77">
        <f>SUM(E11:E25)</f>
        <v>7360</v>
      </c>
      <c r="F26" s="76">
        <f>SUM(F11:F25)</f>
        <v>6</v>
      </c>
      <c r="G26" s="67"/>
      <c r="H26" s="77">
        <f>SUM(H11:H25)</f>
        <v>19432.68</v>
      </c>
      <c r="I26" s="67"/>
      <c r="J26" s="67"/>
      <c r="K26" s="67"/>
      <c r="L26" s="311"/>
      <c r="M26" s="252"/>
      <c r="N26" s="311"/>
      <c r="O26" s="311"/>
      <c r="P26" s="311"/>
      <c r="Q26" s="311"/>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row>
    <row r="27" spans="2:46" ht="15" thickTop="1" x14ac:dyDescent="0.3">
      <c r="B27" s="311"/>
      <c r="C27" s="311"/>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row>
    <row r="28" spans="2:46" ht="14.4" x14ac:dyDescent="0.3">
      <c r="B28" s="311"/>
      <c r="C28" s="311"/>
      <c r="D28" s="311"/>
      <c r="E28" s="311"/>
      <c r="F28" s="311"/>
      <c r="G28" s="311"/>
      <c r="H28" s="311"/>
      <c r="I28" s="311"/>
      <c r="J28" s="252"/>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row>
    <row r="29" spans="2:46" ht="14.4" x14ac:dyDescent="0.3">
      <c r="B29" s="456" t="s">
        <v>602</v>
      </c>
      <c r="C29" s="456"/>
      <c r="D29" s="456"/>
      <c r="E29" s="456"/>
      <c r="F29" s="456"/>
      <c r="G29" s="456"/>
      <c r="H29" s="456"/>
      <c r="I29" s="456"/>
      <c r="J29" s="456"/>
      <c r="K29" s="456"/>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row>
    <row r="30" spans="2:46" ht="14.4" x14ac:dyDescent="0.3">
      <c r="B30" s="456" t="s">
        <v>603</v>
      </c>
      <c r="C30" s="456"/>
      <c r="D30" s="456"/>
      <c r="E30" s="456"/>
      <c r="F30" s="456"/>
      <c r="G30" s="456"/>
      <c r="H30" s="456"/>
      <c r="I30" s="456"/>
      <c r="J30" s="456"/>
      <c r="K30" s="456"/>
      <c r="L30" s="311"/>
      <c r="M30" s="311"/>
      <c r="N30" s="311"/>
      <c r="O30" s="311"/>
      <c r="P30" s="311"/>
      <c r="Q30" s="311"/>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row>
    <row r="31" spans="2:46" ht="14.4" x14ac:dyDescent="0.3">
      <c r="B31" s="52" t="s">
        <v>51</v>
      </c>
      <c r="C31" s="446"/>
      <c r="D31" s="557" t="s">
        <v>67</v>
      </c>
      <c r="E31" s="558"/>
      <c r="F31" s="437"/>
      <c r="G31" s="437"/>
      <c r="H31" s="559" t="s">
        <v>57</v>
      </c>
      <c r="I31" s="560"/>
      <c r="J31" s="447">
        <v>1</v>
      </c>
      <c r="K31" s="52"/>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row>
    <row r="32" spans="2:46" ht="14.4" x14ac:dyDescent="0.3">
      <c r="B32" s="53" t="s">
        <v>601</v>
      </c>
      <c r="C32" s="319"/>
      <c r="D32" s="331" t="s">
        <v>514</v>
      </c>
      <c r="E32" s="52"/>
      <c r="F32" s="312"/>
      <c r="G32" s="312"/>
      <c r="H32" s="565" t="s">
        <v>58</v>
      </c>
      <c r="I32" s="566"/>
      <c r="J32" s="54"/>
      <c r="K32" s="53"/>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1"/>
      <c r="AP32" s="311"/>
      <c r="AQ32" s="311"/>
      <c r="AR32" s="311"/>
      <c r="AS32" s="311"/>
      <c r="AT32" s="311"/>
    </row>
    <row r="33" spans="2:46" ht="14.4" x14ac:dyDescent="0.3">
      <c r="B33" s="567" t="s">
        <v>3</v>
      </c>
      <c r="C33" s="562" t="s">
        <v>52</v>
      </c>
      <c r="D33" s="563"/>
      <c r="E33" s="564"/>
      <c r="F33" s="563" t="s">
        <v>55</v>
      </c>
      <c r="G33" s="563"/>
      <c r="H33" s="564"/>
      <c r="I33" s="568" t="s">
        <v>56</v>
      </c>
      <c r="J33" s="568"/>
      <c r="K33" s="568"/>
      <c r="L33" s="311"/>
      <c r="M33" s="311"/>
      <c r="N33" s="311"/>
      <c r="O33" s="311"/>
      <c r="P33" s="311"/>
      <c r="Q33" s="311"/>
      <c r="R33" s="311"/>
      <c r="S33" s="311"/>
      <c r="T33" s="311"/>
      <c r="U33" s="311"/>
      <c r="V33" s="311"/>
      <c r="W33" s="311"/>
      <c r="X33" s="311"/>
      <c r="Y33" s="311"/>
      <c r="Z33" s="311"/>
      <c r="AA33" s="311"/>
      <c r="AB33" s="311"/>
      <c r="AC33" s="311"/>
      <c r="AD33" s="311"/>
      <c r="AE33" s="311"/>
      <c r="AF33" s="311"/>
      <c r="AG33" s="311"/>
      <c r="AH33" s="311"/>
      <c r="AI33" s="311"/>
      <c r="AJ33" s="311"/>
      <c r="AK33" s="311"/>
      <c r="AL33" s="311"/>
      <c r="AM33" s="311"/>
      <c r="AN33" s="311"/>
      <c r="AO33" s="311"/>
      <c r="AP33" s="311"/>
      <c r="AQ33" s="311"/>
      <c r="AR33" s="311"/>
      <c r="AS33" s="311"/>
      <c r="AT33" s="311"/>
    </row>
    <row r="34" spans="2:46" ht="14.4" x14ac:dyDescent="0.3">
      <c r="B34" s="507"/>
      <c r="C34" s="56" t="s">
        <v>53</v>
      </c>
      <c r="D34" s="56" t="s">
        <v>42</v>
      </c>
      <c r="E34" s="56" t="s">
        <v>54</v>
      </c>
      <c r="F34" s="55" t="s">
        <v>53</v>
      </c>
      <c r="G34" s="57" t="s">
        <v>42</v>
      </c>
      <c r="H34" s="56" t="s">
        <v>54</v>
      </c>
      <c r="I34" s="55" t="s">
        <v>53</v>
      </c>
      <c r="J34" s="57" t="s">
        <v>42</v>
      </c>
      <c r="K34" s="57" t="s">
        <v>54</v>
      </c>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11"/>
      <c r="AK34" s="311"/>
      <c r="AL34" s="311"/>
      <c r="AM34" s="311"/>
      <c r="AN34" s="311"/>
      <c r="AO34" s="311"/>
      <c r="AP34" s="311"/>
      <c r="AQ34" s="311"/>
      <c r="AR34" s="311"/>
      <c r="AS34" s="311"/>
      <c r="AT34" s="311"/>
    </row>
    <row r="35" spans="2:46" ht="14.4" x14ac:dyDescent="0.3">
      <c r="B35" s="62" t="s">
        <v>256</v>
      </c>
      <c r="C35" s="66"/>
      <c r="D35" s="64"/>
      <c r="E35" s="65"/>
      <c r="F35" s="66"/>
      <c r="G35" s="64"/>
      <c r="H35" s="65"/>
      <c r="I35" s="63"/>
      <c r="J35" s="65"/>
      <c r="K35" s="65"/>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row>
    <row r="36" spans="2:46" ht="14.4" x14ac:dyDescent="0.3">
      <c r="B36" s="8" t="s">
        <v>257</v>
      </c>
      <c r="C36" s="61"/>
      <c r="D36" s="60"/>
      <c r="E36" s="69"/>
      <c r="F36" s="61"/>
      <c r="G36" s="60"/>
      <c r="H36" s="60"/>
      <c r="I36" s="61">
        <v>6</v>
      </c>
      <c r="J36" s="60">
        <v>5360.2</v>
      </c>
      <c r="K36" s="69">
        <f t="shared" ref="K36" si="3">I36*J36</f>
        <v>32161.199999999997</v>
      </c>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row>
    <row r="37" spans="2:46" ht="14.4" x14ac:dyDescent="0.3">
      <c r="B37" s="71"/>
      <c r="C37" s="70"/>
      <c r="D37" s="69"/>
      <c r="E37" s="69"/>
      <c r="F37" s="70"/>
      <c r="G37" s="69"/>
      <c r="H37" s="69"/>
      <c r="I37" s="70"/>
      <c r="J37" s="69"/>
      <c r="K37" s="69"/>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1"/>
      <c r="AP37" s="311"/>
      <c r="AQ37" s="311"/>
      <c r="AR37" s="311"/>
      <c r="AS37" s="311"/>
      <c r="AT37" s="311"/>
    </row>
    <row r="38" spans="2:46" ht="14.4" x14ac:dyDescent="0.3">
      <c r="B38" s="71" t="s">
        <v>258</v>
      </c>
      <c r="C38" s="70"/>
      <c r="D38" s="69"/>
      <c r="E38" s="60"/>
      <c r="F38" s="70"/>
      <c r="G38" s="69"/>
      <c r="H38" s="69"/>
      <c r="I38" s="70"/>
      <c r="J38" s="60"/>
      <c r="K38" s="69"/>
      <c r="L38" s="311"/>
      <c r="M38" s="311"/>
      <c r="N38" s="311"/>
      <c r="O38" s="311"/>
      <c r="P38" s="311"/>
      <c r="Q38" s="311"/>
      <c r="R38" s="311"/>
      <c r="S38" s="311"/>
      <c r="T38" s="311"/>
      <c r="U38" s="311"/>
      <c r="V38" s="311"/>
      <c r="W38" s="311"/>
      <c r="X38" s="311"/>
      <c r="Y38" s="311"/>
      <c r="Z38" s="311"/>
      <c r="AA38" s="311"/>
      <c r="AB38" s="311"/>
      <c r="AC38" s="311"/>
      <c r="AD38" s="311"/>
      <c r="AE38" s="311"/>
      <c r="AF38" s="311"/>
      <c r="AG38" s="311"/>
      <c r="AH38" s="311"/>
      <c r="AI38" s="311"/>
      <c r="AJ38" s="311"/>
      <c r="AK38" s="311"/>
      <c r="AL38" s="311"/>
      <c r="AM38" s="311"/>
      <c r="AN38" s="311"/>
      <c r="AO38" s="311"/>
      <c r="AP38" s="311"/>
      <c r="AQ38" s="311"/>
      <c r="AR38" s="311"/>
      <c r="AS38" s="311"/>
      <c r="AT38" s="311"/>
    </row>
    <row r="39" spans="2:46" ht="14.4" x14ac:dyDescent="0.3">
      <c r="B39" s="71"/>
      <c r="C39" s="70"/>
      <c r="D39" s="69"/>
      <c r="E39" s="69"/>
      <c r="F39" s="70">
        <v>1</v>
      </c>
      <c r="G39" s="69">
        <f>J36</f>
        <v>5360.2</v>
      </c>
      <c r="H39" s="69">
        <v>5360.2</v>
      </c>
      <c r="I39" s="70">
        <f>I36-F39</f>
        <v>5</v>
      </c>
      <c r="J39" s="69">
        <f>J36</f>
        <v>5360.2</v>
      </c>
      <c r="K39" s="69">
        <f t="shared" ref="K39" si="4">I39*J39</f>
        <v>26801</v>
      </c>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row>
    <row r="40" spans="2:46" ht="14.4" x14ac:dyDescent="0.3">
      <c r="B40" s="71"/>
      <c r="C40" s="70"/>
      <c r="D40" s="69"/>
      <c r="E40" s="69"/>
      <c r="F40" s="70"/>
      <c r="G40" s="69"/>
      <c r="H40" s="69"/>
      <c r="I40" s="70"/>
      <c r="J40" s="69"/>
      <c r="K40" s="69"/>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row>
    <row r="41" spans="2:46" ht="14.4" x14ac:dyDescent="0.3">
      <c r="B41" s="71" t="s">
        <v>262</v>
      </c>
      <c r="C41" s="70"/>
      <c r="D41" s="69"/>
      <c r="E41" s="69"/>
      <c r="F41" s="70">
        <v>1</v>
      </c>
      <c r="G41" s="69">
        <f>J39</f>
        <v>5360.2</v>
      </c>
      <c r="H41" s="69">
        <f>F41*G41</f>
        <v>5360.2</v>
      </c>
      <c r="I41" s="70">
        <f>I39-F41</f>
        <v>4</v>
      </c>
      <c r="J41" s="60">
        <f>J39</f>
        <v>5360.2</v>
      </c>
      <c r="K41" s="69">
        <f t="shared" ref="K41" si="5">I41*J41</f>
        <v>21440.799999999999</v>
      </c>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row>
    <row r="42" spans="2:46" ht="14.4" x14ac:dyDescent="0.3">
      <c r="B42" s="71"/>
      <c r="C42" s="70"/>
      <c r="D42" s="69"/>
      <c r="E42" s="69"/>
      <c r="F42" s="70"/>
      <c r="G42" s="69"/>
      <c r="H42" s="69"/>
      <c r="I42" s="187"/>
      <c r="J42" s="69"/>
      <c r="K42" s="69"/>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c r="AQ42" s="311"/>
      <c r="AR42" s="311"/>
      <c r="AS42" s="311"/>
      <c r="AT42" s="311"/>
    </row>
    <row r="43" spans="2:46" ht="14.4" x14ac:dyDescent="0.3">
      <c r="B43" s="71" t="s">
        <v>263</v>
      </c>
      <c r="C43" s="70"/>
      <c r="D43" s="69"/>
      <c r="E43" s="69"/>
      <c r="F43" s="70">
        <v>1</v>
      </c>
      <c r="G43" s="69">
        <f>J41</f>
        <v>5360.2</v>
      </c>
      <c r="H43" s="69">
        <f>F43*G43</f>
        <v>5360.2</v>
      </c>
      <c r="I43" s="70">
        <f>I41-F43</f>
        <v>3</v>
      </c>
      <c r="J43" s="60">
        <f>J41</f>
        <v>5360.2</v>
      </c>
      <c r="K43" s="69">
        <f t="shared" ref="K43" si="6">I43*J43</f>
        <v>16080.599999999999</v>
      </c>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row>
    <row r="44" spans="2:46" ht="14.4" x14ac:dyDescent="0.3">
      <c r="B44" s="71"/>
      <c r="C44" s="70"/>
      <c r="D44" s="69"/>
      <c r="E44" s="69"/>
      <c r="F44" s="70"/>
      <c r="G44" s="69"/>
      <c r="H44" s="69"/>
      <c r="I44" s="70"/>
      <c r="J44" s="69"/>
      <c r="K44" s="69"/>
      <c r="L44" s="311"/>
      <c r="M44" s="311"/>
      <c r="N44" s="311"/>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row>
    <row r="45" spans="2:46" ht="14.4" x14ac:dyDescent="0.3">
      <c r="B45" s="71" t="s">
        <v>260</v>
      </c>
      <c r="C45" s="597">
        <v>4</v>
      </c>
      <c r="D45" s="598">
        <v>5575</v>
      </c>
      <c r="E45" s="598">
        <f>C45*D45</f>
        <v>22300</v>
      </c>
      <c r="F45" s="70"/>
      <c r="G45" s="69"/>
      <c r="H45" s="69"/>
      <c r="I45" s="597">
        <f>I43</f>
        <v>3</v>
      </c>
      <c r="J45" s="599">
        <f>J43</f>
        <v>5360.2</v>
      </c>
      <c r="K45" s="69"/>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1"/>
      <c r="AJ45" s="311"/>
      <c r="AK45" s="311"/>
      <c r="AL45" s="311"/>
      <c r="AM45" s="311"/>
      <c r="AN45" s="311"/>
      <c r="AO45" s="311"/>
      <c r="AP45" s="311"/>
      <c r="AQ45" s="311"/>
      <c r="AR45" s="311"/>
      <c r="AS45" s="311"/>
      <c r="AT45" s="311"/>
    </row>
    <row r="46" spans="2:46" ht="14.4" x14ac:dyDescent="0.3">
      <c r="B46" s="71"/>
      <c r="C46" s="70"/>
      <c r="D46" s="69"/>
      <c r="E46" s="69"/>
      <c r="F46" s="70"/>
      <c r="G46" s="69"/>
      <c r="H46" s="69"/>
      <c r="I46" s="600">
        <f>C45</f>
        <v>4</v>
      </c>
      <c r="J46" s="598">
        <f>D45</f>
        <v>5575</v>
      </c>
      <c r="K46" s="69">
        <f>(I45*J45)+(I46*J46)</f>
        <v>38380.6</v>
      </c>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311"/>
    </row>
    <row r="47" spans="2:46" ht="14.4" x14ac:dyDescent="0.3">
      <c r="B47" s="171"/>
      <c r="C47" s="173"/>
      <c r="D47" s="172"/>
      <c r="E47" s="172"/>
      <c r="F47" s="173"/>
      <c r="G47" s="172"/>
      <c r="H47" s="69"/>
      <c r="I47" s="173"/>
      <c r="J47" s="172"/>
      <c r="K47" s="172"/>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row>
    <row r="48" spans="2:46" ht="14.4" x14ac:dyDescent="0.3">
      <c r="B48" s="71" t="s">
        <v>261</v>
      </c>
      <c r="C48" s="173"/>
      <c r="D48" s="172">
        <v>100</v>
      </c>
      <c r="E48" s="172">
        <f>D48*4</f>
        <v>400</v>
      </c>
      <c r="F48" s="173"/>
      <c r="G48" s="172"/>
      <c r="H48" s="69"/>
      <c r="I48" s="173">
        <f>I45</f>
        <v>3</v>
      </c>
      <c r="J48" s="69">
        <f>J45</f>
        <v>5360.2</v>
      </c>
      <c r="K48" s="69"/>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row>
    <row r="49" spans="2:46" ht="14.4" x14ac:dyDescent="0.3">
      <c r="B49" s="171"/>
      <c r="C49" s="173"/>
      <c r="D49" s="172"/>
      <c r="E49" s="172"/>
      <c r="F49" s="173"/>
      <c r="G49" s="172"/>
      <c r="H49" s="69"/>
      <c r="I49" s="190">
        <f>I46</f>
        <v>4</v>
      </c>
      <c r="J49" s="172">
        <f>J46+D48</f>
        <v>5675</v>
      </c>
      <c r="K49" s="69">
        <f>(I48*J48)+(I49*J49)</f>
        <v>38780.6</v>
      </c>
      <c r="L49" s="311"/>
      <c r="M49" s="311"/>
      <c r="N49" s="311"/>
      <c r="O49" s="311"/>
      <c r="P49" s="311"/>
      <c r="Q49" s="311"/>
      <c r="R49" s="311"/>
      <c r="S49" s="311"/>
      <c r="T49" s="311"/>
      <c r="U49" s="311"/>
      <c r="V49" s="311"/>
      <c r="W49" s="311"/>
      <c r="X49" s="311"/>
      <c r="Y49" s="311"/>
      <c r="Z49" s="311"/>
      <c r="AA49" s="311"/>
      <c r="AB49" s="311"/>
      <c r="AC49" s="311"/>
      <c r="AD49" s="311"/>
      <c r="AE49" s="311"/>
      <c r="AF49" s="311"/>
      <c r="AG49" s="311"/>
      <c r="AH49" s="311"/>
      <c r="AI49" s="311"/>
      <c r="AJ49" s="311"/>
      <c r="AK49" s="311"/>
      <c r="AL49" s="311"/>
      <c r="AM49" s="311"/>
      <c r="AN49" s="311"/>
      <c r="AO49" s="311"/>
      <c r="AP49" s="311"/>
      <c r="AQ49" s="311"/>
      <c r="AR49" s="311"/>
      <c r="AS49" s="311"/>
      <c r="AT49" s="311"/>
    </row>
    <row r="50" spans="2:46" ht="14.4" x14ac:dyDescent="0.3">
      <c r="B50" s="171"/>
      <c r="C50" s="173"/>
      <c r="D50" s="172"/>
      <c r="E50" s="172"/>
      <c r="F50" s="173"/>
      <c r="G50" s="172"/>
      <c r="H50" s="69"/>
      <c r="I50" s="173"/>
      <c r="J50" s="172"/>
      <c r="K50" s="172"/>
      <c r="L50" s="311"/>
      <c r="M50" s="311"/>
      <c r="N50" s="311"/>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311"/>
      <c r="AO50" s="311"/>
      <c r="AP50" s="311"/>
      <c r="AQ50" s="311"/>
      <c r="AR50" s="311"/>
      <c r="AS50" s="311"/>
      <c r="AT50" s="311"/>
    </row>
    <row r="51" spans="2:46" ht="14.4" x14ac:dyDescent="0.3">
      <c r="B51" s="71" t="s">
        <v>264</v>
      </c>
      <c r="C51" s="173"/>
      <c r="D51" s="172"/>
      <c r="E51" s="172"/>
      <c r="F51" s="173">
        <f>I48</f>
        <v>3</v>
      </c>
      <c r="G51" s="172">
        <f>J48</f>
        <v>5360.2</v>
      </c>
      <c r="H51" s="69"/>
      <c r="I51" s="173"/>
      <c r="J51" s="172"/>
      <c r="K51" s="172"/>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row>
    <row r="52" spans="2:46" ht="14.4" x14ac:dyDescent="0.3">
      <c r="B52" s="78"/>
      <c r="C52" s="73"/>
      <c r="D52" s="75"/>
      <c r="E52" s="75"/>
      <c r="F52" s="73">
        <v>1</v>
      </c>
      <c r="G52" s="75">
        <f>J49</f>
        <v>5675</v>
      </c>
      <c r="H52" s="75">
        <f>(F51*G51)+(F52*G52)</f>
        <v>21755.599999999999</v>
      </c>
      <c r="I52" s="283">
        <f>I49-F52</f>
        <v>3</v>
      </c>
      <c r="J52" s="74">
        <f>J49</f>
        <v>5675</v>
      </c>
      <c r="K52" s="69">
        <f t="shared" ref="K52" si="7">I52*J52</f>
        <v>17025</v>
      </c>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row>
    <row r="53" spans="2:46" ht="15" thickBot="1" x14ac:dyDescent="0.35">
      <c r="B53" s="72" t="s">
        <v>8</v>
      </c>
      <c r="C53" s="76">
        <f>SUM(C35:C52)</f>
        <v>4</v>
      </c>
      <c r="D53" s="67"/>
      <c r="E53" s="77">
        <f>SUM(E35:E52)</f>
        <v>22700</v>
      </c>
      <c r="F53" s="76">
        <f>SUM(F35:F52)</f>
        <v>7</v>
      </c>
      <c r="G53" s="67"/>
      <c r="H53" s="77">
        <f>SUM(H35:H52)</f>
        <v>37836.199999999997</v>
      </c>
      <c r="I53" s="67"/>
      <c r="J53" s="67"/>
      <c r="K53" s="64"/>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1"/>
      <c r="AR53" s="311"/>
      <c r="AS53" s="311"/>
      <c r="AT53" s="311"/>
    </row>
    <row r="54" spans="2:46" ht="15" thickTop="1" x14ac:dyDescent="0.3">
      <c r="B54" s="311"/>
      <c r="C54" s="311"/>
      <c r="D54" s="311"/>
      <c r="E54" s="311"/>
      <c r="F54" s="311"/>
      <c r="G54" s="311"/>
      <c r="H54" s="311"/>
      <c r="I54" s="311"/>
      <c r="J54" s="311"/>
      <c r="K54" s="50"/>
      <c r="L54" s="252"/>
      <c r="M54" s="311"/>
      <c r="N54" s="311"/>
      <c r="O54" s="311"/>
      <c r="P54" s="311"/>
      <c r="Q54" s="311"/>
      <c r="R54" s="311"/>
      <c r="S54" s="311"/>
      <c r="T54" s="311"/>
      <c r="U54" s="311"/>
      <c r="V54" s="311"/>
      <c r="W54" s="311"/>
      <c r="X54" s="311"/>
      <c r="Y54" s="311"/>
      <c r="Z54" s="311"/>
      <c r="AA54" s="311"/>
      <c r="AB54" s="311"/>
      <c r="AC54" s="311"/>
      <c r="AD54" s="311"/>
      <c r="AE54" s="311"/>
      <c r="AF54" s="311"/>
      <c r="AG54" s="311"/>
      <c r="AH54" s="311"/>
      <c r="AI54" s="311"/>
      <c r="AJ54" s="311"/>
      <c r="AK54" s="311"/>
      <c r="AL54" s="311"/>
      <c r="AM54" s="311"/>
      <c r="AN54" s="311"/>
      <c r="AO54" s="311"/>
      <c r="AP54" s="311"/>
      <c r="AQ54" s="311"/>
      <c r="AR54" s="311"/>
      <c r="AS54" s="311"/>
      <c r="AT54" s="311"/>
    </row>
    <row r="55" spans="2:46" ht="14.4" x14ac:dyDescent="0.3">
      <c r="B55" s="311"/>
      <c r="C55" s="311"/>
      <c r="D55" s="311"/>
      <c r="E55" s="311"/>
      <c r="F55" s="311"/>
      <c r="G55" s="311"/>
      <c r="H55" s="311"/>
      <c r="I55" s="311"/>
      <c r="J55" s="311"/>
      <c r="K55" s="50"/>
      <c r="L55" s="252"/>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row>
    <row r="56" spans="2:46" ht="14.4" x14ac:dyDescent="0.3">
      <c r="B56" s="456" t="s">
        <v>602</v>
      </c>
      <c r="C56" s="456"/>
      <c r="D56" s="456"/>
      <c r="E56" s="456"/>
      <c r="F56" s="456"/>
      <c r="G56" s="456"/>
      <c r="H56" s="456"/>
      <c r="I56" s="456"/>
      <c r="J56" s="456"/>
      <c r="K56" s="456"/>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row>
    <row r="57" spans="2:46" ht="14.4" x14ac:dyDescent="0.3">
      <c r="B57" s="456" t="s">
        <v>603</v>
      </c>
      <c r="C57" s="456"/>
      <c r="D57" s="456"/>
      <c r="E57" s="456"/>
      <c r="F57" s="456"/>
      <c r="G57" s="456"/>
      <c r="H57" s="456"/>
      <c r="I57" s="456"/>
      <c r="J57" s="456"/>
      <c r="K57" s="456"/>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row>
    <row r="58" spans="2:46" ht="14.4" x14ac:dyDescent="0.3">
      <c r="B58" s="52" t="s">
        <v>51</v>
      </c>
      <c r="C58" s="446"/>
      <c r="D58" s="557" t="s">
        <v>68</v>
      </c>
      <c r="E58" s="558"/>
      <c r="F58" s="437"/>
      <c r="G58" s="437"/>
      <c r="H58" s="559" t="s">
        <v>57</v>
      </c>
      <c r="I58" s="560"/>
      <c r="J58" s="447">
        <v>1</v>
      </c>
      <c r="K58" s="52"/>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row>
    <row r="59" spans="2:46" ht="14.4" x14ac:dyDescent="0.3">
      <c r="B59" s="53" t="s">
        <v>601</v>
      </c>
      <c r="C59" s="319"/>
      <c r="D59" s="331" t="s">
        <v>514</v>
      </c>
      <c r="E59" s="52"/>
      <c r="F59" s="312"/>
      <c r="G59" s="312"/>
      <c r="H59" s="565" t="s">
        <v>58</v>
      </c>
      <c r="I59" s="566"/>
      <c r="J59" s="54"/>
      <c r="K59" s="53"/>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row>
    <row r="60" spans="2:46" ht="14.4" x14ac:dyDescent="0.3">
      <c r="B60" s="567" t="s">
        <v>3</v>
      </c>
      <c r="C60" s="562" t="s">
        <v>52</v>
      </c>
      <c r="D60" s="563"/>
      <c r="E60" s="564"/>
      <c r="F60" s="563" t="s">
        <v>55</v>
      </c>
      <c r="G60" s="563"/>
      <c r="H60" s="564"/>
      <c r="I60" s="568" t="s">
        <v>56</v>
      </c>
      <c r="J60" s="568"/>
      <c r="K60" s="568"/>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row>
    <row r="61" spans="2:46" ht="14.4" x14ac:dyDescent="0.3">
      <c r="B61" s="507"/>
      <c r="C61" s="56" t="s">
        <v>53</v>
      </c>
      <c r="D61" s="56" t="s">
        <v>42</v>
      </c>
      <c r="E61" s="56" t="s">
        <v>54</v>
      </c>
      <c r="F61" s="55" t="s">
        <v>53</v>
      </c>
      <c r="G61" s="57" t="s">
        <v>42</v>
      </c>
      <c r="H61" s="56" t="s">
        <v>54</v>
      </c>
      <c r="I61" s="55" t="s">
        <v>53</v>
      </c>
      <c r="J61" s="57" t="s">
        <v>42</v>
      </c>
      <c r="K61" s="57" t="s">
        <v>54</v>
      </c>
      <c r="L61" s="311"/>
      <c r="M61" s="311"/>
      <c r="N61" s="311"/>
      <c r="O61" s="311"/>
      <c r="P61" s="311"/>
      <c r="Q61" s="311"/>
      <c r="R61" s="311"/>
      <c r="S61" s="311"/>
      <c r="T61" s="311"/>
      <c r="U61" s="311"/>
      <c r="V61" s="311"/>
      <c r="W61" s="311"/>
      <c r="X61" s="311"/>
      <c r="Y61" s="311"/>
      <c r="Z61" s="311"/>
      <c r="AA61" s="311"/>
      <c r="AB61" s="311"/>
      <c r="AC61" s="311"/>
      <c r="AD61" s="311"/>
      <c r="AE61" s="311"/>
      <c r="AF61" s="311"/>
      <c r="AG61" s="311"/>
      <c r="AH61" s="311"/>
      <c r="AI61" s="311"/>
      <c r="AJ61" s="311"/>
      <c r="AK61" s="311"/>
      <c r="AL61" s="311"/>
      <c r="AM61" s="311"/>
      <c r="AN61" s="311"/>
      <c r="AO61" s="311"/>
      <c r="AP61" s="311"/>
      <c r="AQ61" s="311"/>
      <c r="AR61" s="311"/>
      <c r="AS61" s="311"/>
      <c r="AT61" s="311"/>
    </row>
    <row r="62" spans="2:46" ht="14.4" x14ac:dyDescent="0.3">
      <c r="B62" s="62" t="s">
        <v>256</v>
      </c>
      <c r="C62" s="66"/>
      <c r="D62" s="64"/>
      <c r="E62" s="65"/>
      <c r="F62" s="66"/>
      <c r="G62" s="64"/>
      <c r="H62" s="65"/>
      <c r="I62" s="63"/>
      <c r="J62" s="65"/>
      <c r="K62" s="65"/>
      <c r="L62" s="311"/>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1"/>
      <c r="AJ62" s="311"/>
      <c r="AK62" s="311"/>
      <c r="AL62" s="311"/>
      <c r="AM62" s="311"/>
      <c r="AN62" s="311"/>
      <c r="AO62" s="311"/>
      <c r="AP62" s="311"/>
      <c r="AQ62" s="311"/>
      <c r="AR62" s="311"/>
      <c r="AS62" s="311"/>
      <c r="AT62" s="311"/>
    </row>
    <row r="63" spans="2:46" ht="14.4" x14ac:dyDescent="0.3">
      <c r="B63" s="8" t="s">
        <v>257</v>
      </c>
      <c r="C63" s="61"/>
      <c r="D63" s="60"/>
      <c r="E63" s="69"/>
      <c r="F63" s="61"/>
      <c r="G63" s="60"/>
      <c r="H63" s="60"/>
      <c r="I63" s="61">
        <v>4</v>
      </c>
      <c r="J63" s="60">
        <v>6612.65</v>
      </c>
      <c r="K63" s="69">
        <f>I63*J63</f>
        <v>26450.6</v>
      </c>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c r="AM63" s="311"/>
      <c r="AN63" s="311"/>
      <c r="AO63" s="311"/>
      <c r="AP63" s="311"/>
      <c r="AQ63" s="311"/>
      <c r="AR63" s="311"/>
      <c r="AS63" s="311"/>
      <c r="AT63" s="311"/>
    </row>
    <row r="64" spans="2:46" ht="14.4" x14ac:dyDescent="0.3">
      <c r="B64" s="71"/>
      <c r="C64" s="70"/>
      <c r="D64" s="69"/>
      <c r="E64" s="69"/>
      <c r="F64" s="70"/>
      <c r="G64" s="69"/>
      <c r="H64" s="69"/>
      <c r="I64" s="70"/>
      <c r="J64" s="69"/>
      <c r="K64" s="69"/>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1"/>
      <c r="AP64" s="311"/>
      <c r="AQ64" s="311"/>
      <c r="AR64" s="311"/>
      <c r="AS64" s="311"/>
      <c r="AT64" s="311"/>
    </row>
    <row r="65" spans="2:46" ht="14.4" x14ac:dyDescent="0.3">
      <c r="B65" s="8" t="s">
        <v>265</v>
      </c>
      <c r="C65" s="70">
        <v>2</v>
      </c>
      <c r="D65" s="69">
        <v>6675</v>
      </c>
      <c r="E65" s="69">
        <f>C65*D65</f>
        <v>13350</v>
      </c>
      <c r="F65" s="70"/>
      <c r="G65" s="69"/>
      <c r="H65" s="69"/>
      <c r="I65" s="70">
        <f>I63</f>
        <v>4</v>
      </c>
      <c r="J65" s="60">
        <f>J63</f>
        <v>6612.65</v>
      </c>
      <c r="K65" s="69"/>
      <c r="L65" s="311"/>
      <c r="M65" s="311"/>
      <c r="N65" s="311"/>
      <c r="O65" s="311"/>
      <c r="P65" s="311"/>
      <c r="Q65" s="311"/>
      <c r="R65" s="311"/>
      <c r="S65" s="311"/>
      <c r="T65" s="311"/>
      <c r="U65" s="311"/>
      <c r="V65" s="311"/>
      <c r="W65" s="311"/>
      <c r="X65" s="311"/>
      <c r="Y65" s="311"/>
      <c r="Z65" s="311"/>
      <c r="AA65" s="311"/>
      <c r="AB65" s="311"/>
      <c r="AC65" s="311"/>
      <c r="AD65" s="311"/>
      <c r="AE65" s="311"/>
      <c r="AF65" s="311"/>
      <c r="AG65" s="311"/>
      <c r="AH65" s="311"/>
      <c r="AI65" s="311"/>
      <c r="AJ65" s="311"/>
      <c r="AK65" s="311"/>
      <c r="AL65" s="311"/>
      <c r="AM65" s="311"/>
      <c r="AN65" s="311"/>
      <c r="AO65" s="311"/>
      <c r="AP65" s="311"/>
      <c r="AQ65" s="311"/>
      <c r="AR65" s="311"/>
      <c r="AS65" s="311"/>
      <c r="AT65" s="311"/>
    </row>
    <row r="66" spans="2:46" ht="14.4" x14ac:dyDescent="0.3">
      <c r="B66" s="71"/>
      <c r="C66" s="70"/>
      <c r="D66" s="69"/>
      <c r="E66" s="69"/>
      <c r="F66" s="70"/>
      <c r="G66" s="69"/>
      <c r="H66" s="69"/>
      <c r="I66" s="70">
        <f>C65</f>
        <v>2</v>
      </c>
      <c r="J66" s="69">
        <f>D65</f>
        <v>6675</v>
      </c>
      <c r="K66" s="60">
        <f>(I65*J65)+(I66*J66)</f>
        <v>39800.6</v>
      </c>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11"/>
      <c r="AT66" s="311"/>
    </row>
    <row r="67" spans="2:46" ht="14.4" x14ac:dyDescent="0.3">
      <c r="B67" s="71"/>
      <c r="C67" s="70"/>
      <c r="D67" s="69"/>
      <c r="E67" s="69"/>
      <c r="F67" s="70"/>
      <c r="G67" s="69"/>
      <c r="H67" s="69"/>
      <c r="I67" s="70"/>
      <c r="J67" s="69"/>
      <c r="K67" s="69"/>
      <c r="L67" s="311"/>
      <c r="M67" s="311"/>
      <c r="N67" s="311"/>
      <c r="O67" s="311"/>
      <c r="P67" s="311"/>
      <c r="Q67" s="311"/>
      <c r="R67" s="311"/>
      <c r="S67" s="311"/>
      <c r="T67" s="311"/>
      <c r="U67" s="311"/>
      <c r="V67" s="311"/>
      <c r="W67" s="311"/>
      <c r="X67" s="311"/>
      <c r="Y67" s="311"/>
      <c r="Z67" s="311"/>
      <c r="AA67" s="311"/>
      <c r="AB67" s="311"/>
      <c r="AC67" s="311"/>
      <c r="AD67" s="311"/>
      <c r="AE67" s="311"/>
      <c r="AF67" s="311"/>
      <c r="AG67" s="311"/>
      <c r="AH67" s="311"/>
      <c r="AI67" s="311"/>
      <c r="AJ67" s="311"/>
      <c r="AK67" s="311"/>
      <c r="AL67" s="311"/>
      <c r="AM67" s="311"/>
      <c r="AN67" s="311"/>
      <c r="AO67" s="311"/>
      <c r="AP67" s="311"/>
      <c r="AQ67" s="311"/>
      <c r="AR67" s="311"/>
      <c r="AS67" s="311"/>
      <c r="AT67" s="311"/>
    </row>
    <row r="68" spans="2:46" ht="14.4" x14ac:dyDescent="0.3">
      <c r="B68" s="8" t="s">
        <v>260</v>
      </c>
      <c r="C68" s="70">
        <v>5</v>
      </c>
      <c r="D68" s="69">
        <v>6620</v>
      </c>
      <c r="E68" s="69">
        <f>C68*D68</f>
        <v>33100</v>
      </c>
      <c r="F68" s="70"/>
      <c r="G68" s="69"/>
      <c r="H68" s="69"/>
      <c r="I68" s="70">
        <f>I65</f>
        <v>4</v>
      </c>
      <c r="J68" s="69">
        <f>J65</f>
        <v>6612.65</v>
      </c>
      <c r="K68" s="69"/>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row>
    <row r="69" spans="2:46" ht="14.4" x14ac:dyDescent="0.3">
      <c r="B69" s="71"/>
      <c r="C69" s="70"/>
      <c r="D69" s="69"/>
      <c r="E69" s="69"/>
      <c r="F69" s="70"/>
      <c r="G69" s="69"/>
      <c r="H69" s="69"/>
      <c r="I69" s="187">
        <f>I66</f>
        <v>2</v>
      </c>
      <c r="J69" s="69">
        <f>J66</f>
        <v>6675</v>
      </c>
      <c r="K69" s="69"/>
      <c r="L69" s="311"/>
      <c r="M69" s="311"/>
      <c r="N69" s="311"/>
      <c r="O69" s="311"/>
      <c r="P69" s="311"/>
      <c r="Q69" s="311"/>
      <c r="R69" s="311"/>
      <c r="S69" s="311"/>
      <c r="T69" s="311"/>
      <c r="U69" s="311"/>
      <c r="V69" s="311"/>
      <c r="W69" s="311"/>
      <c r="X69" s="311"/>
      <c r="Y69" s="311"/>
      <c r="Z69" s="311"/>
      <c r="AA69" s="311"/>
      <c r="AB69" s="311"/>
      <c r="AC69" s="311"/>
      <c r="AD69" s="311"/>
      <c r="AE69" s="311"/>
      <c r="AF69" s="311"/>
      <c r="AG69" s="311"/>
      <c r="AH69" s="311"/>
      <c r="AI69" s="311"/>
      <c r="AJ69" s="311"/>
      <c r="AK69" s="311"/>
      <c r="AL69" s="311"/>
      <c r="AM69" s="311"/>
      <c r="AN69" s="311"/>
      <c r="AO69" s="311"/>
      <c r="AP69" s="311"/>
      <c r="AQ69" s="311"/>
      <c r="AR69" s="311"/>
      <c r="AS69" s="311"/>
      <c r="AT69" s="311"/>
    </row>
    <row r="70" spans="2:46" ht="14.4" x14ac:dyDescent="0.3">
      <c r="B70" s="71"/>
      <c r="C70" s="70"/>
      <c r="D70" s="69"/>
      <c r="E70" s="69"/>
      <c r="F70" s="70"/>
      <c r="G70" s="69"/>
      <c r="H70" s="69"/>
      <c r="I70" s="70">
        <f>C68</f>
        <v>5</v>
      </c>
      <c r="J70" s="69">
        <f>D68</f>
        <v>6620</v>
      </c>
      <c r="K70" s="60">
        <f>(I68*J68)+(I69*J69)+(I70*J70)</f>
        <v>72900.600000000006</v>
      </c>
      <c r="L70" s="311"/>
      <c r="M70" s="311"/>
      <c r="N70" s="311"/>
      <c r="O70" s="311"/>
      <c r="P70" s="311"/>
      <c r="Q70" s="311"/>
      <c r="R70" s="311"/>
      <c r="S70" s="311"/>
      <c r="T70" s="311"/>
      <c r="U70" s="311"/>
      <c r="V70" s="311"/>
      <c r="W70" s="311"/>
      <c r="X70" s="311"/>
      <c r="Y70" s="311"/>
      <c r="Z70" s="311"/>
      <c r="AA70" s="311"/>
      <c r="AB70" s="311"/>
      <c r="AC70" s="311"/>
      <c r="AD70" s="311"/>
      <c r="AE70" s="311"/>
      <c r="AF70" s="311"/>
      <c r="AG70" s="311"/>
      <c r="AH70" s="311"/>
      <c r="AI70" s="311"/>
      <c r="AJ70" s="311"/>
      <c r="AK70" s="311"/>
      <c r="AL70" s="311"/>
      <c r="AM70" s="311"/>
      <c r="AN70" s="311"/>
      <c r="AO70" s="311"/>
      <c r="AP70" s="311"/>
      <c r="AQ70" s="311"/>
      <c r="AR70" s="311"/>
      <c r="AS70" s="311"/>
      <c r="AT70" s="311"/>
    </row>
    <row r="71" spans="2:46" ht="14.4" x14ac:dyDescent="0.3">
      <c r="B71" s="68"/>
      <c r="C71" s="70"/>
      <c r="D71" s="69"/>
      <c r="E71" s="69"/>
      <c r="F71" s="70"/>
      <c r="G71" s="69"/>
      <c r="H71" s="69"/>
      <c r="I71" s="70"/>
      <c r="J71" s="69"/>
      <c r="K71" s="69"/>
      <c r="L71" s="311"/>
      <c r="M71" s="311"/>
      <c r="N71" s="311"/>
      <c r="O71" s="311"/>
      <c r="P71" s="311"/>
      <c r="Q71" s="311"/>
      <c r="R71" s="311"/>
      <c r="S71" s="311"/>
      <c r="T71" s="311"/>
      <c r="U71" s="311"/>
      <c r="V71" s="311"/>
      <c r="W71" s="311"/>
      <c r="X71" s="311"/>
      <c r="Y71" s="311"/>
      <c r="Z71" s="311"/>
      <c r="AA71" s="311"/>
      <c r="AB71" s="311"/>
      <c r="AC71" s="311"/>
      <c r="AD71" s="311"/>
      <c r="AE71" s="311"/>
      <c r="AF71" s="311"/>
      <c r="AG71" s="311"/>
      <c r="AH71" s="311"/>
      <c r="AI71" s="311"/>
      <c r="AJ71" s="311"/>
      <c r="AK71" s="311"/>
      <c r="AL71" s="311"/>
      <c r="AM71" s="311"/>
      <c r="AN71" s="311"/>
      <c r="AO71" s="311"/>
      <c r="AP71" s="311"/>
      <c r="AQ71" s="311"/>
      <c r="AR71" s="311"/>
      <c r="AS71" s="311"/>
      <c r="AT71" s="311"/>
    </row>
    <row r="72" spans="2:46" ht="14.4" x14ac:dyDescent="0.3">
      <c r="B72" s="8" t="s">
        <v>261</v>
      </c>
      <c r="C72" s="70"/>
      <c r="D72" s="69">
        <v>100</v>
      </c>
      <c r="E72" s="69">
        <f>D72*5</f>
        <v>500</v>
      </c>
      <c r="F72" s="70"/>
      <c r="G72" s="69"/>
      <c r="H72" s="69"/>
      <c r="I72" s="70">
        <f>I68</f>
        <v>4</v>
      </c>
      <c r="J72" s="69">
        <f>J68</f>
        <v>6612.65</v>
      </c>
      <c r="K72" s="69"/>
      <c r="L72" s="311"/>
      <c r="M72" s="311"/>
      <c r="N72" s="311"/>
      <c r="O72" s="311"/>
      <c r="P72" s="311"/>
      <c r="Q72" s="311"/>
      <c r="R72" s="311"/>
      <c r="S72" s="311"/>
      <c r="T72" s="311"/>
      <c r="U72" s="311"/>
      <c r="V72" s="311"/>
      <c r="W72" s="311"/>
      <c r="X72" s="311"/>
      <c r="Y72" s="311"/>
      <c r="Z72" s="311"/>
      <c r="AA72" s="311"/>
      <c r="AB72" s="311"/>
      <c r="AC72" s="311"/>
      <c r="AD72" s="311"/>
      <c r="AE72" s="311"/>
      <c r="AF72" s="311"/>
      <c r="AG72" s="311"/>
      <c r="AH72" s="311"/>
      <c r="AI72" s="311"/>
      <c r="AJ72" s="311"/>
      <c r="AK72" s="311"/>
      <c r="AL72" s="311"/>
      <c r="AM72" s="311"/>
      <c r="AN72" s="311"/>
      <c r="AO72" s="311"/>
      <c r="AP72" s="311"/>
      <c r="AQ72" s="311"/>
      <c r="AR72" s="311"/>
      <c r="AS72" s="311"/>
      <c r="AT72" s="311"/>
    </row>
    <row r="73" spans="2:46" ht="14.4" x14ac:dyDescent="0.3">
      <c r="B73" s="71"/>
      <c r="C73" s="70"/>
      <c r="D73" s="69"/>
      <c r="E73" s="69"/>
      <c r="F73" s="70"/>
      <c r="G73" s="69"/>
      <c r="H73" s="69"/>
      <c r="I73" s="187">
        <f>I69</f>
        <v>2</v>
      </c>
      <c r="J73" s="69">
        <f>J69</f>
        <v>6675</v>
      </c>
      <c r="K73" s="69"/>
      <c r="L73" s="311"/>
      <c r="M73" s="311"/>
      <c r="N73" s="311"/>
      <c r="O73" s="311"/>
      <c r="P73" s="311"/>
      <c r="Q73" s="311"/>
      <c r="R73" s="311"/>
      <c r="S73" s="311"/>
      <c r="T73" s="311"/>
      <c r="U73" s="311"/>
      <c r="V73" s="311"/>
      <c r="W73" s="311"/>
      <c r="X73" s="311"/>
      <c r="Y73" s="311"/>
      <c r="Z73" s="311"/>
      <c r="AA73" s="311"/>
      <c r="AB73" s="311"/>
      <c r="AC73" s="311"/>
      <c r="AD73" s="311"/>
      <c r="AE73" s="311"/>
      <c r="AF73" s="311"/>
      <c r="AG73" s="311"/>
      <c r="AH73" s="311"/>
      <c r="AI73" s="311"/>
      <c r="AJ73" s="311"/>
      <c r="AK73" s="311"/>
      <c r="AL73" s="311"/>
      <c r="AM73" s="311"/>
      <c r="AN73" s="311"/>
      <c r="AO73" s="311"/>
      <c r="AP73" s="311"/>
      <c r="AQ73" s="311"/>
      <c r="AR73" s="311"/>
      <c r="AS73" s="311"/>
      <c r="AT73" s="311"/>
    </row>
    <row r="74" spans="2:46" ht="14.4" x14ac:dyDescent="0.3">
      <c r="B74" s="71"/>
      <c r="C74" s="70"/>
      <c r="D74" s="69"/>
      <c r="E74" s="69"/>
      <c r="F74" s="70"/>
      <c r="G74" s="69"/>
      <c r="H74" s="69"/>
      <c r="I74" s="70">
        <f>I70</f>
        <v>5</v>
      </c>
      <c r="J74" s="69">
        <f>J70+D72</f>
        <v>6720</v>
      </c>
      <c r="K74" s="60">
        <f>(I72*J72)+(I73*J73)+(I74*J74)</f>
        <v>73400.600000000006</v>
      </c>
      <c r="L74" s="311"/>
      <c r="M74" s="311"/>
      <c r="N74" s="311"/>
      <c r="O74" s="311"/>
      <c r="P74" s="311"/>
      <c r="Q74" s="311"/>
      <c r="R74" s="311"/>
      <c r="S74" s="311"/>
      <c r="T74" s="311"/>
      <c r="U74" s="311"/>
      <c r="V74" s="311"/>
      <c r="W74" s="311"/>
      <c r="X74" s="311"/>
      <c r="Y74" s="311"/>
      <c r="Z74" s="311"/>
      <c r="AA74" s="311"/>
      <c r="AB74" s="311"/>
      <c r="AC74" s="311"/>
      <c r="AD74" s="311"/>
      <c r="AE74" s="311"/>
      <c r="AF74" s="311"/>
      <c r="AG74" s="311"/>
      <c r="AH74" s="311"/>
      <c r="AI74" s="311"/>
      <c r="AJ74" s="311"/>
      <c r="AK74" s="311"/>
      <c r="AL74" s="311"/>
      <c r="AM74" s="311"/>
      <c r="AN74" s="311"/>
      <c r="AO74" s="311"/>
      <c r="AP74" s="311"/>
      <c r="AQ74" s="311"/>
      <c r="AR74" s="311"/>
      <c r="AS74" s="311"/>
      <c r="AT74" s="311"/>
    </row>
    <row r="75" spans="2:46" ht="14.4" x14ac:dyDescent="0.3">
      <c r="B75" s="71"/>
      <c r="C75" s="70"/>
      <c r="D75" s="69"/>
      <c r="E75" s="69"/>
      <c r="F75" s="70"/>
      <c r="G75" s="69"/>
      <c r="H75" s="69"/>
      <c r="I75" s="70"/>
      <c r="J75" s="69"/>
      <c r="K75" s="69"/>
      <c r="L75" s="311"/>
      <c r="M75" s="311"/>
      <c r="N75" s="311"/>
      <c r="O75" s="311"/>
      <c r="P75" s="311"/>
      <c r="Q75" s="311"/>
      <c r="R75" s="311"/>
      <c r="S75" s="311"/>
      <c r="T75" s="311"/>
      <c r="U75" s="311"/>
      <c r="V75" s="311"/>
      <c r="W75" s="311"/>
      <c r="X75" s="311"/>
      <c r="Y75" s="311"/>
      <c r="Z75" s="311"/>
      <c r="AA75" s="311"/>
      <c r="AB75" s="311"/>
      <c r="AC75" s="311"/>
      <c r="AD75" s="311"/>
      <c r="AE75" s="311"/>
      <c r="AF75" s="311"/>
      <c r="AG75" s="311"/>
      <c r="AH75" s="311"/>
      <c r="AI75" s="311"/>
      <c r="AJ75" s="311"/>
      <c r="AK75" s="311"/>
      <c r="AL75" s="311"/>
      <c r="AM75" s="311"/>
      <c r="AN75" s="311"/>
      <c r="AO75" s="311"/>
      <c r="AP75" s="311"/>
      <c r="AQ75" s="311"/>
      <c r="AR75" s="311"/>
      <c r="AS75" s="311"/>
      <c r="AT75" s="311"/>
    </row>
    <row r="76" spans="2:46" ht="14.4" x14ac:dyDescent="0.3">
      <c r="B76" s="8" t="s">
        <v>264</v>
      </c>
      <c r="C76" s="70"/>
      <c r="D76" s="69"/>
      <c r="E76" s="69"/>
      <c r="F76" s="597">
        <f>I72</f>
        <v>4</v>
      </c>
      <c r="G76" s="598">
        <f>J72</f>
        <v>6612.65</v>
      </c>
      <c r="H76" s="69"/>
      <c r="I76" s="70"/>
      <c r="J76" s="69"/>
      <c r="K76" s="69"/>
      <c r="L76" s="311"/>
      <c r="M76" s="311"/>
      <c r="N76" s="311"/>
      <c r="O76" s="311"/>
      <c r="P76" s="311"/>
      <c r="Q76" s="311"/>
      <c r="R76" s="311"/>
      <c r="S76" s="311"/>
      <c r="T76" s="311"/>
      <c r="U76" s="311"/>
      <c r="V76" s="311"/>
      <c r="W76" s="311"/>
      <c r="X76" s="311"/>
      <c r="Y76" s="311"/>
      <c r="Z76" s="311"/>
      <c r="AA76" s="311"/>
      <c r="AB76" s="311"/>
      <c r="AC76" s="311"/>
      <c r="AD76" s="311"/>
      <c r="AE76" s="311"/>
      <c r="AF76" s="311"/>
      <c r="AG76" s="311"/>
      <c r="AH76" s="311"/>
      <c r="AI76" s="311"/>
      <c r="AJ76" s="311"/>
      <c r="AK76" s="311"/>
      <c r="AL76" s="311"/>
      <c r="AM76" s="311"/>
      <c r="AN76" s="311"/>
      <c r="AO76" s="311"/>
      <c r="AP76" s="311"/>
      <c r="AQ76" s="311"/>
      <c r="AR76" s="311"/>
      <c r="AS76" s="311"/>
      <c r="AT76" s="311"/>
    </row>
    <row r="77" spans="2:46" ht="14.4" x14ac:dyDescent="0.3">
      <c r="B77" s="71"/>
      <c r="C77" s="70"/>
      <c r="D77" s="69"/>
      <c r="E77" s="69"/>
      <c r="F77" s="597">
        <v>1</v>
      </c>
      <c r="G77" s="598">
        <f>J73</f>
        <v>6675</v>
      </c>
      <c r="H77" s="69">
        <f>(F76*G76)+(F77*G77)</f>
        <v>33125.599999999999</v>
      </c>
      <c r="I77" s="600">
        <f>I73-F77</f>
        <v>1</v>
      </c>
      <c r="J77" s="598">
        <f>J73</f>
        <v>6675</v>
      </c>
      <c r="K77" s="69"/>
      <c r="L77" s="311"/>
      <c r="M77" s="311"/>
      <c r="N77" s="311"/>
      <c r="O77" s="311"/>
      <c r="P77" s="311"/>
      <c r="Q77" s="311"/>
      <c r="R77" s="311"/>
      <c r="S77" s="311"/>
      <c r="T77" s="311"/>
      <c r="U77" s="311"/>
      <c r="V77" s="311"/>
      <c r="W77" s="311"/>
      <c r="X77" s="311"/>
      <c r="Y77" s="311"/>
      <c r="Z77" s="311"/>
      <c r="AA77" s="311"/>
      <c r="AB77" s="311"/>
      <c r="AC77" s="311"/>
      <c r="AD77" s="311"/>
      <c r="AE77" s="311"/>
      <c r="AF77" s="311"/>
      <c r="AG77" s="311"/>
      <c r="AH77" s="311"/>
      <c r="AI77" s="311"/>
      <c r="AJ77" s="311"/>
      <c r="AK77" s="311"/>
      <c r="AL77" s="311"/>
      <c r="AM77" s="311"/>
      <c r="AN77" s="311"/>
      <c r="AO77" s="311"/>
      <c r="AP77" s="311"/>
      <c r="AQ77" s="311"/>
      <c r="AR77" s="311"/>
      <c r="AS77" s="311"/>
      <c r="AT77" s="311"/>
    </row>
    <row r="78" spans="2:46" ht="14.4" x14ac:dyDescent="0.3">
      <c r="B78" s="78"/>
      <c r="C78" s="73"/>
      <c r="D78" s="75"/>
      <c r="E78" s="75"/>
      <c r="F78" s="73"/>
      <c r="G78" s="75"/>
      <c r="H78" s="75"/>
      <c r="I78" s="595">
        <f>I74</f>
        <v>5</v>
      </c>
      <c r="J78" s="596">
        <f>J74</f>
        <v>6720</v>
      </c>
      <c r="K78" s="75">
        <f>(I77*J77)+(I78*J78)</f>
        <v>40275</v>
      </c>
      <c r="L78" s="311"/>
      <c r="M78" s="311"/>
      <c r="N78" s="311"/>
      <c r="O78" s="311"/>
      <c r="P78" s="311"/>
      <c r="Q78" s="311"/>
      <c r="R78" s="311"/>
      <c r="S78" s="311"/>
      <c r="T78" s="311"/>
      <c r="U78" s="311"/>
      <c r="V78" s="311"/>
      <c r="W78" s="311"/>
      <c r="X78" s="311"/>
      <c r="Y78" s="311"/>
      <c r="Z78" s="311"/>
      <c r="AA78" s="311"/>
      <c r="AB78" s="311"/>
      <c r="AC78" s="311"/>
      <c r="AD78" s="311"/>
      <c r="AE78" s="311"/>
      <c r="AF78" s="311"/>
      <c r="AG78" s="311"/>
      <c r="AH78" s="311"/>
      <c r="AI78" s="311"/>
      <c r="AJ78" s="311"/>
      <c r="AK78" s="311"/>
      <c r="AL78" s="311"/>
      <c r="AM78" s="311"/>
      <c r="AN78" s="311"/>
      <c r="AO78" s="311"/>
      <c r="AP78" s="311"/>
      <c r="AQ78" s="311"/>
      <c r="AR78" s="311"/>
      <c r="AS78" s="311"/>
      <c r="AT78" s="311"/>
    </row>
    <row r="79" spans="2:46" ht="15" thickBot="1" x14ac:dyDescent="0.35">
      <c r="B79" s="72" t="s">
        <v>8</v>
      </c>
      <c r="C79" s="76">
        <f>SUM(C62:C78)</f>
        <v>7</v>
      </c>
      <c r="D79" s="67"/>
      <c r="E79" s="77">
        <f>SUM(E62:E78)</f>
        <v>46950</v>
      </c>
      <c r="F79" s="76">
        <f>SUM(F62:F78)</f>
        <v>5</v>
      </c>
      <c r="G79" s="67"/>
      <c r="H79" s="77">
        <f>SUM(H62:H78)</f>
        <v>33125.599999999999</v>
      </c>
      <c r="I79" s="67"/>
      <c r="J79" s="67"/>
      <c r="K79" s="67"/>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1"/>
      <c r="AJ79" s="311"/>
      <c r="AK79" s="311"/>
      <c r="AL79" s="311"/>
      <c r="AM79" s="311"/>
      <c r="AN79" s="311"/>
      <c r="AO79" s="311"/>
      <c r="AP79" s="311"/>
      <c r="AQ79" s="311"/>
      <c r="AR79" s="311"/>
      <c r="AS79" s="311"/>
      <c r="AT79" s="311"/>
    </row>
    <row r="80" spans="2:46" ht="15" thickTop="1" x14ac:dyDescent="0.3">
      <c r="B80" s="311"/>
      <c r="C80" s="311"/>
      <c r="D80" s="311"/>
      <c r="E80" s="311"/>
      <c r="F80" s="311"/>
      <c r="G80" s="311"/>
      <c r="H80" s="311"/>
      <c r="I80" s="311"/>
      <c r="J80" s="311"/>
      <c r="K80" s="311"/>
      <c r="L80" s="311"/>
      <c r="M80" s="311"/>
      <c r="N80" s="311"/>
      <c r="O80" s="311"/>
      <c r="P80" s="311"/>
      <c r="Q80" s="311"/>
      <c r="R80" s="311"/>
      <c r="S80" s="311"/>
      <c r="T80" s="311"/>
      <c r="U80" s="311"/>
      <c r="V80" s="311"/>
      <c r="W80" s="311"/>
      <c r="X80" s="311"/>
      <c r="Y80" s="311"/>
      <c r="Z80" s="311"/>
      <c r="AA80" s="311"/>
      <c r="AB80" s="311"/>
      <c r="AC80" s="311"/>
      <c r="AD80" s="311"/>
      <c r="AE80" s="311"/>
      <c r="AF80" s="311"/>
      <c r="AG80" s="311"/>
      <c r="AH80" s="311"/>
      <c r="AI80" s="311"/>
      <c r="AJ80" s="311"/>
      <c r="AK80" s="311"/>
      <c r="AL80" s="311"/>
      <c r="AM80" s="311"/>
      <c r="AN80" s="311"/>
      <c r="AO80" s="311"/>
      <c r="AP80" s="311"/>
      <c r="AQ80" s="311"/>
      <c r="AR80" s="311"/>
      <c r="AS80" s="311"/>
      <c r="AT80" s="311"/>
    </row>
    <row r="81" spans="2:46" ht="14.4" x14ac:dyDescent="0.3">
      <c r="B81" s="311"/>
      <c r="C81" s="311"/>
      <c r="D81" s="311"/>
      <c r="E81" s="311"/>
      <c r="F81" s="311"/>
      <c r="G81" s="311"/>
      <c r="H81" s="311"/>
      <c r="I81" s="311"/>
      <c r="J81" s="311"/>
      <c r="K81" s="252"/>
      <c r="L81" s="311"/>
      <c r="M81" s="311"/>
      <c r="N81" s="311"/>
      <c r="O81" s="311"/>
      <c r="P81" s="311"/>
      <c r="Q81" s="311"/>
      <c r="R81" s="311"/>
      <c r="S81" s="311"/>
      <c r="T81" s="311"/>
      <c r="U81" s="311"/>
      <c r="V81" s="311"/>
      <c r="W81" s="311"/>
      <c r="X81" s="311"/>
      <c r="Y81" s="311"/>
      <c r="Z81" s="311"/>
      <c r="AA81" s="311"/>
      <c r="AB81" s="311"/>
      <c r="AC81" s="311"/>
      <c r="AD81" s="311"/>
      <c r="AE81" s="311"/>
      <c r="AF81" s="311"/>
      <c r="AG81" s="311"/>
      <c r="AH81" s="311"/>
      <c r="AI81" s="311"/>
      <c r="AJ81" s="311"/>
      <c r="AK81" s="311"/>
      <c r="AL81" s="311"/>
      <c r="AM81" s="311"/>
      <c r="AN81" s="311"/>
      <c r="AO81" s="311"/>
      <c r="AP81" s="311"/>
      <c r="AQ81" s="311"/>
      <c r="AR81" s="311"/>
      <c r="AS81" s="311"/>
      <c r="AT81" s="311"/>
    </row>
    <row r="82" spans="2:46" ht="14.4" x14ac:dyDescent="0.3">
      <c r="B82" s="456" t="s">
        <v>602</v>
      </c>
      <c r="C82" s="456"/>
      <c r="D82" s="456"/>
      <c r="E82" s="456"/>
      <c r="F82" s="456"/>
      <c r="G82" s="456"/>
      <c r="H82" s="456"/>
      <c r="I82" s="456"/>
      <c r="J82" s="456"/>
      <c r="K82" s="456"/>
      <c r="L82" s="311"/>
      <c r="M82" s="311"/>
      <c r="N82" s="311"/>
      <c r="O82" s="311"/>
      <c r="P82" s="311"/>
      <c r="Q82" s="311"/>
      <c r="R82" s="311"/>
      <c r="S82" s="311"/>
      <c r="T82" s="311"/>
      <c r="U82" s="311"/>
      <c r="V82" s="311"/>
      <c r="W82" s="311"/>
      <c r="X82" s="311"/>
      <c r="Y82" s="311"/>
      <c r="Z82" s="311"/>
      <c r="AA82" s="311"/>
      <c r="AB82" s="311"/>
      <c r="AC82" s="311"/>
      <c r="AD82" s="311"/>
      <c r="AE82" s="311"/>
      <c r="AF82" s="311"/>
      <c r="AG82" s="311"/>
      <c r="AH82" s="311"/>
      <c r="AI82" s="311"/>
      <c r="AJ82" s="311"/>
      <c r="AK82" s="311"/>
      <c r="AL82" s="311"/>
      <c r="AM82" s="311"/>
      <c r="AN82" s="311"/>
      <c r="AO82" s="311"/>
      <c r="AP82" s="311"/>
      <c r="AQ82" s="311"/>
      <c r="AR82" s="311"/>
      <c r="AS82" s="311"/>
      <c r="AT82" s="311"/>
    </row>
    <row r="83" spans="2:46" ht="14.4" x14ac:dyDescent="0.3">
      <c r="B83" s="456" t="s">
        <v>603</v>
      </c>
      <c r="C83" s="456"/>
      <c r="D83" s="456"/>
      <c r="E83" s="456"/>
      <c r="F83" s="456"/>
      <c r="G83" s="456"/>
      <c r="H83" s="456"/>
      <c r="I83" s="456"/>
      <c r="J83" s="456"/>
      <c r="K83" s="456"/>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row>
    <row r="84" spans="2:46" ht="14.4" x14ac:dyDescent="0.3">
      <c r="B84" s="52" t="s">
        <v>51</v>
      </c>
      <c r="C84" s="446"/>
      <c r="D84" s="557" t="s">
        <v>69</v>
      </c>
      <c r="E84" s="558"/>
      <c r="F84" s="437"/>
      <c r="G84" s="437"/>
      <c r="H84" s="559" t="s">
        <v>57</v>
      </c>
      <c r="I84" s="560"/>
      <c r="J84" s="447">
        <v>1</v>
      </c>
      <c r="K84" s="52"/>
      <c r="L84" s="311"/>
      <c r="M84" s="311"/>
      <c r="N84" s="311"/>
      <c r="O84" s="311"/>
      <c r="P84" s="311"/>
      <c r="Q84" s="311"/>
      <c r="R84" s="311"/>
      <c r="S84" s="311"/>
      <c r="T84" s="311"/>
      <c r="U84" s="311"/>
      <c r="V84" s="311"/>
      <c r="W84" s="311"/>
      <c r="X84" s="311"/>
      <c r="Y84" s="311"/>
      <c r="Z84" s="311"/>
      <c r="AA84" s="311"/>
      <c r="AB84" s="311"/>
      <c r="AC84" s="311"/>
      <c r="AD84" s="311"/>
      <c r="AE84" s="311"/>
      <c r="AF84" s="311"/>
      <c r="AG84" s="311"/>
      <c r="AH84" s="311"/>
      <c r="AI84" s="311"/>
      <c r="AJ84" s="311"/>
      <c r="AK84" s="311"/>
      <c r="AL84" s="311"/>
      <c r="AM84" s="311"/>
      <c r="AN84" s="311"/>
      <c r="AO84" s="311"/>
      <c r="AP84" s="311"/>
      <c r="AQ84" s="311"/>
      <c r="AR84" s="311"/>
      <c r="AS84" s="311"/>
      <c r="AT84" s="311"/>
    </row>
    <row r="85" spans="2:46" ht="14.4" x14ac:dyDescent="0.3">
      <c r="B85" s="53" t="s">
        <v>601</v>
      </c>
      <c r="C85" s="319"/>
      <c r="D85" s="54" t="s">
        <v>515</v>
      </c>
      <c r="E85" s="52"/>
      <c r="F85" s="312"/>
      <c r="G85" s="312"/>
      <c r="H85" s="565" t="s">
        <v>58</v>
      </c>
      <c r="I85" s="566"/>
      <c r="J85" s="54"/>
      <c r="K85" s="53"/>
      <c r="L85" s="311"/>
      <c r="M85" s="311"/>
      <c r="N85" s="311"/>
      <c r="O85" s="311"/>
      <c r="P85" s="311"/>
      <c r="Q85" s="311"/>
      <c r="R85" s="311"/>
      <c r="S85" s="311"/>
      <c r="T85" s="311"/>
      <c r="U85" s="311"/>
      <c r="V85" s="311"/>
      <c r="W85" s="311"/>
      <c r="X85" s="311"/>
      <c r="Y85" s="311"/>
      <c r="Z85" s="311"/>
      <c r="AA85" s="311"/>
      <c r="AB85" s="311"/>
      <c r="AC85" s="311"/>
      <c r="AD85" s="311"/>
      <c r="AE85" s="311"/>
      <c r="AF85" s="311"/>
      <c r="AG85" s="311"/>
      <c r="AH85" s="311"/>
      <c r="AI85" s="311"/>
      <c r="AJ85" s="311"/>
      <c r="AK85" s="311"/>
      <c r="AL85" s="311"/>
      <c r="AM85" s="311"/>
      <c r="AN85" s="311"/>
      <c r="AO85" s="311"/>
      <c r="AP85" s="311"/>
      <c r="AQ85" s="311"/>
      <c r="AR85" s="311"/>
      <c r="AS85" s="311"/>
      <c r="AT85" s="311"/>
    </row>
    <row r="86" spans="2:46" ht="14.4" x14ac:dyDescent="0.3">
      <c r="B86" s="567" t="s">
        <v>3</v>
      </c>
      <c r="C86" s="562" t="s">
        <v>52</v>
      </c>
      <c r="D86" s="563"/>
      <c r="E86" s="564"/>
      <c r="F86" s="563" t="s">
        <v>55</v>
      </c>
      <c r="G86" s="563"/>
      <c r="H86" s="564"/>
      <c r="I86" s="568" t="s">
        <v>56</v>
      </c>
      <c r="J86" s="568"/>
      <c r="K86" s="568"/>
      <c r="L86" s="311"/>
      <c r="M86" s="311"/>
      <c r="N86" s="311"/>
      <c r="O86" s="311"/>
      <c r="P86" s="311"/>
      <c r="Q86" s="311"/>
      <c r="R86" s="311"/>
      <c r="S86" s="311"/>
      <c r="T86" s="311"/>
      <c r="U86" s="311"/>
      <c r="V86" s="311"/>
      <c r="W86" s="311"/>
      <c r="X86" s="311"/>
      <c r="Y86" s="311"/>
      <c r="Z86" s="311"/>
      <c r="AA86" s="311"/>
      <c r="AB86" s="311"/>
      <c r="AC86" s="311"/>
      <c r="AD86" s="311"/>
      <c r="AE86" s="311"/>
      <c r="AF86" s="311"/>
      <c r="AG86" s="311"/>
      <c r="AH86" s="311"/>
      <c r="AI86" s="311"/>
      <c r="AJ86" s="311"/>
      <c r="AK86" s="311"/>
      <c r="AL86" s="311"/>
      <c r="AM86" s="311"/>
      <c r="AN86" s="311"/>
      <c r="AO86" s="311"/>
      <c r="AP86" s="311"/>
      <c r="AQ86" s="311"/>
      <c r="AR86" s="311"/>
      <c r="AS86" s="311"/>
      <c r="AT86" s="311"/>
    </row>
    <row r="87" spans="2:46" ht="14.4" x14ac:dyDescent="0.3">
      <c r="B87" s="507"/>
      <c r="C87" s="56" t="s">
        <v>53</v>
      </c>
      <c r="D87" s="56" t="s">
        <v>42</v>
      </c>
      <c r="E87" s="56" t="s">
        <v>54</v>
      </c>
      <c r="F87" s="55" t="s">
        <v>53</v>
      </c>
      <c r="G87" s="57" t="s">
        <v>42</v>
      </c>
      <c r="H87" s="56" t="s">
        <v>54</v>
      </c>
      <c r="I87" s="55" t="s">
        <v>53</v>
      </c>
      <c r="J87" s="57" t="s">
        <v>42</v>
      </c>
      <c r="K87" s="57" t="s">
        <v>54</v>
      </c>
      <c r="L87" s="311"/>
      <c r="M87" s="311"/>
      <c r="N87" s="311"/>
      <c r="O87" s="311"/>
      <c r="P87" s="311"/>
      <c r="Q87" s="311"/>
      <c r="R87" s="311"/>
      <c r="S87" s="311"/>
      <c r="T87" s="311"/>
      <c r="U87" s="311"/>
      <c r="V87" s="311"/>
      <c r="W87" s="311"/>
      <c r="X87" s="311"/>
      <c r="Y87" s="311"/>
      <c r="Z87" s="311"/>
      <c r="AA87" s="311"/>
      <c r="AB87" s="311"/>
      <c r="AC87" s="311"/>
      <c r="AD87" s="311"/>
      <c r="AE87" s="311"/>
      <c r="AF87" s="311"/>
      <c r="AG87" s="311"/>
      <c r="AH87" s="311"/>
      <c r="AI87" s="311"/>
      <c r="AJ87" s="311"/>
      <c r="AK87" s="311"/>
      <c r="AL87" s="311"/>
      <c r="AM87" s="311"/>
      <c r="AN87" s="311"/>
      <c r="AO87" s="311"/>
      <c r="AP87" s="311"/>
      <c r="AQ87" s="311"/>
      <c r="AR87" s="311"/>
      <c r="AS87" s="311"/>
      <c r="AT87" s="311"/>
    </row>
    <row r="88" spans="2:46" ht="14.4" x14ac:dyDescent="0.3">
      <c r="B88" s="62" t="s">
        <v>256</v>
      </c>
      <c r="C88" s="66"/>
      <c r="D88" s="64"/>
      <c r="E88" s="65"/>
      <c r="F88" s="66"/>
      <c r="G88" s="64"/>
      <c r="H88" s="65"/>
      <c r="I88" s="63"/>
      <c r="J88" s="65"/>
      <c r="K88" s="69"/>
      <c r="L88" s="311"/>
      <c r="M88" s="311"/>
      <c r="N88" s="311"/>
      <c r="O88" s="311"/>
      <c r="P88" s="311"/>
      <c r="Q88" s="311"/>
      <c r="R88" s="311"/>
      <c r="S88" s="311"/>
      <c r="T88" s="311"/>
      <c r="U88" s="311"/>
      <c r="V88" s="311"/>
      <c r="W88" s="311"/>
      <c r="X88" s="311"/>
      <c r="Y88" s="311"/>
      <c r="Z88" s="311"/>
      <c r="AA88" s="311"/>
      <c r="AB88" s="311"/>
      <c r="AC88" s="311"/>
      <c r="AD88" s="311"/>
      <c r="AE88" s="311"/>
      <c r="AF88" s="311"/>
      <c r="AG88" s="311"/>
      <c r="AH88" s="311"/>
      <c r="AI88" s="311"/>
      <c r="AJ88" s="311"/>
      <c r="AK88" s="311"/>
      <c r="AL88" s="311"/>
      <c r="AM88" s="311"/>
      <c r="AN88" s="311"/>
      <c r="AO88" s="311"/>
      <c r="AP88" s="311"/>
      <c r="AQ88" s="311"/>
      <c r="AR88" s="311"/>
      <c r="AS88" s="311"/>
      <c r="AT88" s="311"/>
    </row>
    <row r="89" spans="2:46" ht="14.4" x14ac:dyDescent="0.3">
      <c r="B89" s="8" t="s">
        <v>257</v>
      </c>
      <c r="C89" s="61"/>
      <c r="D89" s="60"/>
      <c r="E89" s="69"/>
      <c r="F89" s="61"/>
      <c r="G89" s="60"/>
      <c r="H89" s="60"/>
      <c r="I89" s="61">
        <v>20</v>
      </c>
      <c r="J89" s="60">
        <v>4842.3900000000003</v>
      </c>
      <c r="K89" s="69">
        <f t="shared" ref="K89:K94" si="8">I89*J89</f>
        <v>96847.8</v>
      </c>
      <c r="L89" s="311"/>
      <c r="M89" s="311"/>
      <c r="N89" s="311"/>
      <c r="O89" s="311"/>
      <c r="P89" s="311"/>
      <c r="Q89" s="311"/>
      <c r="R89" s="311"/>
      <c r="S89" s="311"/>
      <c r="T89" s="311"/>
      <c r="U89" s="311"/>
      <c r="V89" s="311"/>
      <c r="W89" s="311"/>
      <c r="X89" s="311"/>
      <c r="Y89" s="311"/>
      <c r="Z89" s="311"/>
      <c r="AA89" s="311"/>
      <c r="AB89" s="311"/>
      <c r="AC89" s="311"/>
      <c r="AD89" s="311"/>
      <c r="AE89" s="311"/>
      <c r="AF89" s="311"/>
      <c r="AG89" s="311"/>
      <c r="AH89" s="311"/>
      <c r="AI89" s="311"/>
      <c r="AJ89" s="311"/>
      <c r="AK89" s="311"/>
      <c r="AL89" s="311"/>
      <c r="AM89" s="311"/>
      <c r="AN89" s="311"/>
      <c r="AO89" s="311"/>
      <c r="AP89" s="311"/>
      <c r="AQ89" s="311"/>
      <c r="AR89" s="311"/>
      <c r="AS89" s="311"/>
      <c r="AT89" s="311"/>
    </row>
    <row r="90" spans="2:46" ht="14.4" x14ac:dyDescent="0.3">
      <c r="B90" s="71"/>
      <c r="C90" s="70"/>
      <c r="D90" s="69"/>
      <c r="E90" s="69"/>
      <c r="F90" s="70"/>
      <c r="G90" s="69"/>
      <c r="H90" s="69"/>
      <c r="I90" s="70"/>
      <c r="J90" s="69"/>
      <c r="K90" s="69"/>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311"/>
      <c r="AM90" s="311"/>
      <c r="AN90" s="311"/>
      <c r="AO90" s="311"/>
      <c r="AP90" s="311"/>
      <c r="AQ90" s="311"/>
      <c r="AR90" s="311"/>
      <c r="AS90" s="311"/>
      <c r="AT90" s="311"/>
    </row>
    <row r="91" spans="2:46" ht="14.4" x14ac:dyDescent="0.3">
      <c r="B91" s="8" t="s">
        <v>262</v>
      </c>
      <c r="C91" s="70"/>
      <c r="D91" s="69"/>
      <c r="E91" s="60"/>
      <c r="F91" s="70">
        <v>1</v>
      </c>
      <c r="G91" s="69">
        <f>J89</f>
        <v>4842.3900000000003</v>
      </c>
      <c r="H91" s="69">
        <f>F91*G91</f>
        <v>4842.3900000000003</v>
      </c>
      <c r="I91" s="70">
        <f>I89-F91</f>
        <v>19</v>
      </c>
      <c r="J91" s="60">
        <f>J89</f>
        <v>4842.3900000000003</v>
      </c>
      <c r="K91" s="69">
        <f t="shared" si="8"/>
        <v>92005.41</v>
      </c>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1"/>
      <c r="AL91" s="311"/>
      <c r="AM91" s="311"/>
      <c r="AN91" s="311"/>
      <c r="AO91" s="311"/>
      <c r="AP91" s="311"/>
      <c r="AQ91" s="311"/>
      <c r="AR91" s="311"/>
      <c r="AS91" s="311"/>
      <c r="AT91" s="311"/>
    </row>
    <row r="92" spans="2:46" ht="14.4" x14ac:dyDescent="0.3">
      <c r="B92" s="71"/>
      <c r="C92" s="70"/>
      <c r="D92" s="69"/>
      <c r="E92" s="69"/>
      <c r="F92" s="70"/>
      <c r="G92" s="69"/>
      <c r="H92" s="69"/>
      <c r="I92" s="70"/>
      <c r="J92" s="69"/>
      <c r="K92" s="69"/>
      <c r="L92" s="311"/>
      <c r="M92" s="311"/>
      <c r="N92" s="311"/>
      <c r="O92" s="311"/>
      <c r="P92" s="311"/>
      <c r="Q92" s="311"/>
      <c r="R92" s="311"/>
      <c r="S92" s="311"/>
      <c r="T92" s="311"/>
      <c r="U92" s="311"/>
      <c r="V92" s="311"/>
      <c r="W92" s="311"/>
      <c r="X92" s="311"/>
      <c r="Y92" s="311"/>
      <c r="Z92" s="311"/>
      <c r="AA92" s="311"/>
      <c r="AB92" s="311"/>
      <c r="AC92" s="311"/>
      <c r="AD92" s="311"/>
      <c r="AE92" s="311"/>
      <c r="AF92" s="311"/>
      <c r="AG92" s="311"/>
      <c r="AH92" s="311"/>
      <c r="AI92" s="311"/>
      <c r="AJ92" s="311"/>
      <c r="AK92" s="311"/>
      <c r="AL92" s="311"/>
      <c r="AM92" s="311"/>
      <c r="AN92" s="311"/>
      <c r="AO92" s="311"/>
      <c r="AP92" s="311"/>
      <c r="AQ92" s="311"/>
      <c r="AR92" s="311"/>
      <c r="AS92" s="311"/>
      <c r="AT92" s="311"/>
    </row>
    <row r="93" spans="2:46" ht="14.4" x14ac:dyDescent="0.3">
      <c r="B93" s="71"/>
      <c r="C93" s="70"/>
      <c r="D93" s="69"/>
      <c r="E93" s="69"/>
      <c r="F93" s="70"/>
      <c r="G93" s="69"/>
      <c r="H93" s="69"/>
      <c r="I93" s="70"/>
      <c r="J93" s="69"/>
      <c r="K93" s="69"/>
      <c r="L93" s="311"/>
      <c r="M93" s="311"/>
      <c r="N93" s="311"/>
      <c r="O93" s="311"/>
      <c r="P93" s="311"/>
      <c r="Q93" s="311"/>
      <c r="R93" s="311"/>
      <c r="S93" s="311"/>
      <c r="T93" s="311"/>
      <c r="U93" s="311"/>
      <c r="V93" s="311"/>
      <c r="W93" s="311"/>
      <c r="X93" s="311"/>
      <c r="Y93" s="311"/>
      <c r="Z93" s="311"/>
      <c r="AA93" s="311"/>
      <c r="AB93" s="311"/>
      <c r="AC93" s="311"/>
      <c r="AD93" s="311"/>
      <c r="AE93" s="311"/>
      <c r="AF93" s="311"/>
      <c r="AG93" s="311"/>
      <c r="AH93" s="311"/>
      <c r="AI93" s="311"/>
      <c r="AJ93" s="311"/>
      <c r="AK93" s="311"/>
      <c r="AL93" s="311"/>
      <c r="AM93" s="311"/>
      <c r="AN93" s="311"/>
      <c r="AO93" s="311"/>
      <c r="AP93" s="311"/>
      <c r="AQ93" s="311"/>
      <c r="AR93" s="311"/>
      <c r="AS93" s="311"/>
      <c r="AT93" s="311"/>
    </row>
    <row r="94" spans="2:46" ht="14.4" x14ac:dyDescent="0.3">
      <c r="B94" s="8" t="s">
        <v>259</v>
      </c>
      <c r="C94" s="70"/>
      <c r="D94" s="69"/>
      <c r="E94" s="69"/>
      <c r="F94" s="70">
        <v>2</v>
      </c>
      <c r="G94" s="69">
        <f>J91</f>
        <v>4842.3900000000003</v>
      </c>
      <c r="H94" s="69">
        <f>F94*G94</f>
        <v>9684.7800000000007</v>
      </c>
      <c r="I94" s="70">
        <f>I91-F94</f>
        <v>17</v>
      </c>
      <c r="J94" s="60">
        <f>J91</f>
        <v>4842.3900000000003</v>
      </c>
      <c r="K94" s="69">
        <f t="shared" si="8"/>
        <v>82320.63</v>
      </c>
      <c r="L94" s="311"/>
      <c r="M94" s="311"/>
      <c r="N94" s="311"/>
      <c r="O94" s="311"/>
      <c r="P94" s="311"/>
      <c r="Q94" s="311"/>
      <c r="R94" s="311"/>
      <c r="S94" s="311"/>
      <c r="T94" s="311"/>
      <c r="U94" s="311"/>
      <c r="V94" s="311"/>
      <c r="W94" s="311"/>
      <c r="X94" s="311"/>
      <c r="Y94" s="311"/>
      <c r="Z94" s="311"/>
      <c r="AA94" s="311"/>
      <c r="AB94" s="311"/>
      <c r="AC94" s="311"/>
      <c r="AD94" s="311"/>
      <c r="AE94" s="311"/>
      <c r="AF94" s="311"/>
      <c r="AG94" s="311"/>
      <c r="AH94" s="311"/>
      <c r="AI94" s="311"/>
      <c r="AJ94" s="311"/>
      <c r="AK94" s="311"/>
      <c r="AL94" s="311"/>
      <c r="AM94" s="311"/>
      <c r="AN94" s="311"/>
      <c r="AO94" s="311"/>
      <c r="AP94" s="311"/>
      <c r="AQ94" s="311"/>
      <c r="AR94" s="311"/>
      <c r="AS94" s="311"/>
      <c r="AT94" s="311"/>
    </row>
    <row r="95" spans="2:46" ht="14.4" x14ac:dyDescent="0.3">
      <c r="B95" s="71"/>
      <c r="C95" s="70"/>
      <c r="D95" s="69"/>
      <c r="E95" s="69"/>
      <c r="F95" s="70"/>
      <c r="G95" s="69"/>
      <c r="H95" s="69"/>
      <c r="I95" s="187"/>
      <c r="J95" s="69"/>
      <c r="K95" s="69"/>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1"/>
      <c r="AL95" s="311"/>
      <c r="AM95" s="311"/>
      <c r="AN95" s="311"/>
      <c r="AO95" s="311"/>
      <c r="AP95" s="311"/>
      <c r="AQ95" s="311"/>
      <c r="AR95" s="311"/>
      <c r="AS95" s="311"/>
      <c r="AT95" s="311"/>
    </row>
    <row r="96" spans="2:46" ht="14.4" x14ac:dyDescent="0.3">
      <c r="B96" s="71"/>
      <c r="C96" s="70"/>
      <c r="D96" s="69"/>
      <c r="E96" s="69"/>
      <c r="F96" s="70"/>
      <c r="G96" s="69"/>
      <c r="H96" s="69"/>
      <c r="I96" s="70"/>
      <c r="J96" s="69"/>
      <c r="K96" s="69"/>
      <c r="L96" s="311"/>
      <c r="M96" s="311"/>
      <c r="N96" s="311"/>
      <c r="O96" s="311"/>
      <c r="P96" s="311"/>
      <c r="Q96" s="311"/>
      <c r="R96" s="311"/>
      <c r="S96" s="311"/>
      <c r="T96" s="311"/>
      <c r="U96" s="311"/>
      <c r="V96" s="311"/>
      <c r="W96" s="311"/>
      <c r="X96" s="311"/>
      <c r="Y96" s="311"/>
      <c r="Z96" s="311"/>
      <c r="AA96" s="311"/>
      <c r="AB96" s="311"/>
      <c r="AC96" s="311"/>
      <c r="AD96" s="311"/>
      <c r="AE96" s="311"/>
      <c r="AF96" s="311"/>
      <c r="AG96" s="311"/>
      <c r="AH96" s="311"/>
      <c r="AI96" s="311"/>
      <c r="AJ96" s="311"/>
      <c r="AK96" s="311"/>
      <c r="AL96" s="311"/>
      <c r="AM96" s="311"/>
      <c r="AN96" s="311"/>
      <c r="AO96" s="311"/>
      <c r="AP96" s="311"/>
      <c r="AQ96" s="311"/>
      <c r="AR96" s="311"/>
      <c r="AS96" s="311"/>
      <c r="AT96" s="311"/>
    </row>
    <row r="97" spans="2:46" ht="14.4" x14ac:dyDescent="0.3">
      <c r="B97" s="8" t="s">
        <v>266</v>
      </c>
      <c r="C97" s="70">
        <v>4</v>
      </c>
      <c r="D97" s="69">
        <v>5050</v>
      </c>
      <c r="E97" s="69">
        <f>C97*D97</f>
        <v>20200</v>
      </c>
      <c r="F97" s="70"/>
      <c r="G97" s="69"/>
      <c r="H97" s="69"/>
      <c r="I97" s="70">
        <f>I94</f>
        <v>17</v>
      </c>
      <c r="J97" s="60">
        <f>J94</f>
        <v>4842.3900000000003</v>
      </c>
      <c r="K97" s="69"/>
      <c r="L97" s="311"/>
      <c r="M97" s="311"/>
      <c r="N97" s="311"/>
      <c r="O97" s="311"/>
      <c r="P97" s="311"/>
      <c r="Q97" s="311"/>
      <c r="R97" s="311"/>
      <c r="S97" s="311"/>
      <c r="T97" s="311"/>
      <c r="U97" s="311"/>
      <c r="V97" s="311"/>
      <c r="W97" s="311"/>
      <c r="X97" s="311"/>
      <c r="Y97" s="311"/>
      <c r="Z97" s="311"/>
      <c r="AA97" s="311"/>
      <c r="AB97" s="311"/>
      <c r="AC97" s="311"/>
      <c r="AD97" s="311"/>
      <c r="AE97" s="311"/>
      <c r="AF97" s="311"/>
      <c r="AG97" s="311"/>
      <c r="AH97" s="311"/>
      <c r="AI97" s="311"/>
      <c r="AJ97" s="311"/>
      <c r="AK97" s="311"/>
      <c r="AL97" s="311"/>
      <c r="AM97" s="311"/>
      <c r="AN97" s="311"/>
      <c r="AO97" s="311"/>
      <c r="AP97" s="311"/>
      <c r="AQ97" s="311"/>
      <c r="AR97" s="311"/>
      <c r="AS97" s="311"/>
      <c r="AT97" s="311"/>
    </row>
    <row r="98" spans="2:46" ht="14.4" x14ac:dyDescent="0.3">
      <c r="B98" s="71"/>
      <c r="C98" s="70"/>
      <c r="D98" s="69"/>
      <c r="E98" s="69"/>
      <c r="F98" s="70"/>
      <c r="G98" s="69"/>
      <c r="H98" s="69"/>
      <c r="I98" s="70">
        <f>C97</f>
        <v>4</v>
      </c>
      <c r="J98" s="69">
        <f>D97</f>
        <v>5050</v>
      </c>
      <c r="K98" s="69">
        <f>(I97*J97)+(I98*J98)</f>
        <v>102520.63</v>
      </c>
      <c r="L98" s="311"/>
      <c r="M98" s="311"/>
      <c r="N98" s="311"/>
      <c r="O98" s="311"/>
      <c r="P98" s="311"/>
      <c r="Q98" s="311"/>
      <c r="R98" s="311"/>
      <c r="S98" s="311"/>
      <c r="T98" s="311"/>
      <c r="U98" s="311"/>
      <c r="V98" s="311"/>
      <c r="W98" s="311"/>
      <c r="X98" s="311"/>
      <c r="Y98" s="311"/>
      <c r="Z98" s="311"/>
      <c r="AA98" s="311"/>
      <c r="AB98" s="311"/>
      <c r="AC98" s="311"/>
      <c r="AD98" s="311"/>
      <c r="AE98" s="311"/>
      <c r="AF98" s="311"/>
      <c r="AG98" s="311"/>
      <c r="AH98" s="311"/>
      <c r="AI98" s="311"/>
      <c r="AJ98" s="311"/>
      <c r="AK98" s="311"/>
      <c r="AL98" s="311"/>
      <c r="AM98" s="311"/>
      <c r="AN98" s="311"/>
      <c r="AO98" s="311"/>
      <c r="AP98" s="311"/>
      <c r="AQ98" s="311"/>
      <c r="AR98" s="311"/>
      <c r="AS98" s="311"/>
      <c r="AT98" s="311"/>
    </row>
    <row r="99" spans="2:46" ht="14.4" x14ac:dyDescent="0.3">
      <c r="B99" s="71"/>
      <c r="C99" s="70"/>
      <c r="D99" s="69"/>
      <c r="E99" s="69"/>
      <c r="F99" s="70"/>
      <c r="G99" s="69"/>
      <c r="H99" s="69"/>
      <c r="I99" s="70"/>
      <c r="J99" s="69"/>
      <c r="K99" s="69"/>
      <c r="L99" s="311"/>
      <c r="M99" s="311"/>
      <c r="N99" s="311"/>
      <c r="O99" s="311"/>
      <c r="P99" s="311"/>
      <c r="Q99" s="311"/>
      <c r="R99" s="311"/>
      <c r="S99" s="311"/>
      <c r="T99" s="311"/>
      <c r="U99" s="311"/>
      <c r="V99" s="311"/>
      <c r="W99" s="311"/>
      <c r="X99" s="311"/>
      <c r="Y99" s="311"/>
      <c r="Z99" s="311"/>
      <c r="AA99" s="311"/>
      <c r="AB99" s="311"/>
      <c r="AC99" s="311"/>
      <c r="AD99" s="311"/>
      <c r="AE99" s="311"/>
      <c r="AF99" s="311"/>
      <c r="AG99" s="311"/>
      <c r="AH99" s="311"/>
      <c r="AI99" s="311"/>
      <c r="AJ99" s="311"/>
      <c r="AK99" s="311"/>
      <c r="AL99" s="311"/>
      <c r="AM99" s="311"/>
      <c r="AN99" s="311"/>
      <c r="AO99" s="311"/>
      <c r="AP99" s="311"/>
      <c r="AQ99" s="311"/>
      <c r="AR99" s="311"/>
      <c r="AS99" s="311"/>
      <c r="AT99" s="311"/>
    </row>
    <row r="100" spans="2:46" ht="14.4" x14ac:dyDescent="0.3">
      <c r="B100" s="71"/>
      <c r="C100" s="70"/>
      <c r="D100" s="69"/>
      <c r="E100" s="69"/>
      <c r="F100" s="70"/>
      <c r="G100" s="69"/>
      <c r="H100" s="69"/>
      <c r="I100" s="70"/>
      <c r="J100" s="69"/>
      <c r="K100" s="69"/>
      <c r="L100" s="311"/>
      <c r="M100" s="311"/>
      <c r="N100" s="311"/>
      <c r="O100" s="311"/>
      <c r="P100" s="311"/>
      <c r="Q100" s="311"/>
      <c r="R100" s="311"/>
      <c r="S100" s="311"/>
      <c r="T100" s="311"/>
      <c r="U100" s="311"/>
      <c r="V100" s="311"/>
      <c r="W100" s="311"/>
      <c r="X100" s="311"/>
      <c r="Y100" s="311"/>
      <c r="Z100" s="311"/>
      <c r="AA100" s="311"/>
      <c r="AB100" s="311"/>
      <c r="AC100" s="311"/>
      <c r="AD100" s="311"/>
      <c r="AE100" s="311"/>
      <c r="AF100" s="311"/>
      <c r="AG100" s="311"/>
      <c r="AH100" s="311"/>
      <c r="AI100" s="311"/>
      <c r="AJ100" s="311"/>
      <c r="AK100" s="311"/>
      <c r="AL100" s="311"/>
      <c r="AM100" s="311"/>
      <c r="AN100" s="311"/>
      <c r="AO100" s="311"/>
      <c r="AP100" s="311"/>
      <c r="AQ100" s="311"/>
      <c r="AR100" s="311"/>
      <c r="AS100" s="311"/>
      <c r="AT100" s="311"/>
    </row>
    <row r="101" spans="2:46" ht="14.4" x14ac:dyDescent="0.3">
      <c r="B101" s="8" t="s">
        <v>263</v>
      </c>
      <c r="C101" s="70"/>
      <c r="D101" s="69"/>
      <c r="E101" s="69"/>
      <c r="F101" s="70">
        <v>1</v>
      </c>
      <c r="G101" s="69">
        <f>J97</f>
        <v>4842.3900000000003</v>
      </c>
      <c r="H101" s="69">
        <f>F101*G101</f>
        <v>4842.3900000000003</v>
      </c>
      <c r="I101" s="70">
        <f>I97-F101</f>
        <v>16</v>
      </c>
      <c r="J101" s="69">
        <f>J97</f>
        <v>4842.3900000000003</v>
      </c>
      <c r="K101" s="69"/>
      <c r="L101" s="311"/>
      <c r="M101" s="311"/>
      <c r="N101" s="311"/>
      <c r="O101" s="311"/>
      <c r="P101" s="311"/>
      <c r="Q101" s="311"/>
      <c r="R101" s="311"/>
      <c r="S101" s="311"/>
      <c r="T101" s="311"/>
      <c r="U101" s="311"/>
      <c r="V101" s="311"/>
      <c r="W101" s="311"/>
      <c r="X101" s="311"/>
      <c r="Y101" s="311"/>
      <c r="Z101" s="311"/>
      <c r="AA101" s="311"/>
      <c r="AB101" s="311"/>
      <c r="AC101" s="311"/>
      <c r="AD101" s="311"/>
      <c r="AE101" s="311"/>
      <c r="AF101" s="311"/>
      <c r="AG101" s="311"/>
      <c r="AH101" s="311"/>
      <c r="AI101" s="311"/>
      <c r="AJ101" s="311"/>
      <c r="AK101" s="311"/>
      <c r="AL101" s="311"/>
      <c r="AM101" s="311"/>
      <c r="AN101" s="311"/>
      <c r="AO101" s="311"/>
      <c r="AP101" s="311"/>
      <c r="AQ101" s="311"/>
      <c r="AR101" s="311"/>
      <c r="AS101" s="311"/>
      <c r="AT101" s="311"/>
    </row>
    <row r="102" spans="2:46" ht="14.4" x14ac:dyDescent="0.3">
      <c r="B102" s="78"/>
      <c r="C102" s="73"/>
      <c r="D102" s="75"/>
      <c r="E102" s="75"/>
      <c r="F102" s="73"/>
      <c r="G102" s="75"/>
      <c r="H102" s="75"/>
      <c r="I102" s="283">
        <f>I98</f>
        <v>4</v>
      </c>
      <c r="J102" s="75">
        <f>J98</f>
        <v>5050</v>
      </c>
      <c r="K102" s="75">
        <f>(I101*J101)+(I102*J102)</f>
        <v>97678.24</v>
      </c>
      <c r="L102" s="311"/>
      <c r="M102" s="311"/>
      <c r="N102" s="311"/>
      <c r="O102" s="311"/>
      <c r="P102" s="311"/>
      <c r="Q102" s="311"/>
      <c r="R102" s="311"/>
      <c r="S102" s="311"/>
      <c r="T102" s="311"/>
      <c r="U102" s="311"/>
      <c r="V102" s="311"/>
      <c r="W102" s="311"/>
      <c r="X102" s="311"/>
      <c r="Y102" s="311"/>
      <c r="Z102" s="311"/>
      <c r="AA102" s="311"/>
      <c r="AB102" s="311"/>
      <c r="AC102" s="311"/>
      <c r="AD102" s="311"/>
      <c r="AE102" s="311"/>
      <c r="AF102" s="311"/>
      <c r="AG102" s="311"/>
      <c r="AH102" s="311"/>
      <c r="AI102" s="311"/>
      <c r="AJ102" s="311"/>
      <c r="AK102" s="311"/>
      <c r="AL102" s="311"/>
      <c r="AM102" s="311"/>
      <c r="AN102" s="311"/>
      <c r="AO102" s="311"/>
      <c r="AP102" s="311"/>
      <c r="AQ102" s="311"/>
      <c r="AR102" s="311"/>
      <c r="AS102" s="311"/>
      <c r="AT102" s="311"/>
    </row>
    <row r="103" spans="2:46" ht="15" thickBot="1" x14ac:dyDescent="0.35">
      <c r="B103" s="72" t="s">
        <v>8</v>
      </c>
      <c r="C103" s="76">
        <f>SUM(C88:C102)</f>
        <v>4</v>
      </c>
      <c r="D103" s="67"/>
      <c r="E103" s="77">
        <f>SUM(E88:E102)</f>
        <v>20200</v>
      </c>
      <c r="F103" s="76">
        <f>SUM(F88:F102)</f>
        <v>4</v>
      </c>
      <c r="G103" s="67"/>
      <c r="H103" s="77">
        <f>SUM(H88:H102)</f>
        <v>19369.560000000001</v>
      </c>
      <c r="I103" s="67"/>
      <c r="J103" s="67"/>
      <c r="K103" s="67"/>
      <c r="L103" s="311"/>
      <c r="M103" s="311"/>
      <c r="N103" s="311"/>
      <c r="O103" s="311"/>
      <c r="P103" s="311"/>
      <c r="Q103" s="311"/>
      <c r="R103" s="311"/>
      <c r="S103" s="311"/>
      <c r="T103" s="311"/>
      <c r="U103" s="311"/>
      <c r="V103" s="311"/>
      <c r="W103" s="311"/>
      <c r="X103" s="311"/>
      <c r="Y103" s="311"/>
      <c r="Z103" s="311"/>
      <c r="AA103" s="311"/>
      <c r="AB103" s="311"/>
      <c r="AC103" s="311"/>
      <c r="AD103" s="311"/>
      <c r="AE103" s="311"/>
      <c r="AF103" s="311"/>
      <c r="AG103" s="311"/>
      <c r="AH103" s="311"/>
      <c r="AI103" s="311"/>
      <c r="AJ103" s="311"/>
      <c r="AK103" s="311"/>
      <c r="AL103" s="311"/>
      <c r="AM103" s="311"/>
      <c r="AN103" s="311"/>
      <c r="AO103" s="311"/>
      <c r="AP103" s="311"/>
      <c r="AQ103" s="311"/>
      <c r="AR103" s="311"/>
      <c r="AS103" s="311"/>
      <c r="AT103" s="311"/>
    </row>
    <row r="104" spans="2:46" ht="15" thickTop="1" x14ac:dyDescent="0.3">
      <c r="B104" s="311"/>
      <c r="C104" s="311"/>
      <c r="D104" s="311"/>
      <c r="E104" s="311"/>
      <c r="F104" s="311"/>
      <c r="G104" s="311"/>
      <c r="H104" s="311"/>
      <c r="I104" s="311"/>
      <c r="J104" s="311"/>
      <c r="K104" s="311"/>
      <c r="L104" s="311"/>
      <c r="M104" s="311"/>
      <c r="N104" s="311"/>
      <c r="O104" s="311"/>
      <c r="P104" s="311"/>
      <c r="Q104" s="311"/>
      <c r="R104" s="311"/>
      <c r="S104" s="311"/>
      <c r="T104" s="311"/>
      <c r="U104" s="311"/>
      <c r="V104" s="311"/>
      <c r="W104" s="311"/>
      <c r="X104" s="311"/>
      <c r="Y104" s="311"/>
      <c r="Z104" s="311"/>
      <c r="AA104" s="311"/>
      <c r="AB104" s="311"/>
      <c r="AC104" s="311"/>
      <c r="AD104" s="311"/>
      <c r="AE104" s="311"/>
      <c r="AF104" s="311"/>
      <c r="AG104" s="311"/>
      <c r="AH104" s="311"/>
      <c r="AI104" s="311"/>
      <c r="AJ104" s="311"/>
      <c r="AK104" s="311"/>
      <c r="AL104" s="311"/>
      <c r="AM104" s="311"/>
      <c r="AN104" s="311"/>
      <c r="AO104" s="311"/>
      <c r="AP104" s="311"/>
      <c r="AQ104" s="311"/>
      <c r="AR104" s="311"/>
      <c r="AS104" s="311"/>
      <c r="AT104" s="311"/>
    </row>
    <row r="105" spans="2:46" ht="14.4" x14ac:dyDescent="0.3">
      <c r="B105" s="311"/>
      <c r="C105" s="311"/>
      <c r="D105" s="311"/>
      <c r="E105" s="311"/>
      <c r="F105" s="311"/>
      <c r="G105" s="311"/>
      <c r="H105" s="311"/>
      <c r="I105" s="311"/>
      <c r="J105" s="311"/>
      <c r="K105" s="252"/>
      <c r="L105" s="311"/>
      <c r="M105" s="311"/>
      <c r="N105" s="311"/>
      <c r="O105" s="311"/>
      <c r="P105" s="311"/>
      <c r="Q105" s="311"/>
      <c r="R105" s="311"/>
      <c r="S105" s="311"/>
      <c r="T105" s="311"/>
      <c r="U105" s="311"/>
      <c r="V105" s="311"/>
      <c r="W105" s="311"/>
      <c r="X105" s="311"/>
      <c r="Y105" s="311"/>
      <c r="Z105" s="311"/>
      <c r="AA105" s="311"/>
      <c r="AB105" s="311"/>
      <c r="AC105" s="311"/>
      <c r="AD105" s="311"/>
      <c r="AE105" s="311"/>
      <c r="AF105" s="311"/>
      <c r="AG105" s="311"/>
      <c r="AH105" s="311"/>
      <c r="AI105" s="311"/>
      <c r="AJ105" s="311"/>
      <c r="AK105" s="311"/>
      <c r="AL105" s="311"/>
      <c r="AM105" s="311"/>
      <c r="AN105" s="311"/>
      <c r="AO105" s="311"/>
      <c r="AP105" s="311"/>
      <c r="AQ105" s="311"/>
      <c r="AR105" s="311"/>
      <c r="AS105" s="311"/>
      <c r="AT105" s="311"/>
    </row>
    <row r="106" spans="2:46" ht="14.4" x14ac:dyDescent="0.3">
      <c r="B106" s="456" t="s">
        <v>602</v>
      </c>
      <c r="C106" s="456"/>
      <c r="D106" s="456"/>
      <c r="E106" s="456"/>
      <c r="F106" s="456"/>
      <c r="G106" s="456"/>
      <c r="H106" s="456"/>
      <c r="I106" s="456"/>
      <c r="J106" s="456"/>
      <c r="K106" s="456"/>
      <c r="L106" s="311"/>
      <c r="M106" s="311"/>
      <c r="N106" s="311"/>
      <c r="O106" s="311"/>
      <c r="P106" s="311"/>
      <c r="Q106" s="311"/>
      <c r="R106" s="311"/>
      <c r="S106" s="311"/>
      <c r="T106" s="311"/>
      <c r="U106" s="311"/>
      <c r="V106" s="311"/>
      <c r="W106" s="311"/>
      <c r="X106" s="311"/>
      <c r="Y106" s="311"/>
      <c r="Z106" s="311"/>
      <c r="AA106" s="311"/>
      <c r="AB106" s="311"/>
      <c r="AC106" s="311"/>
      <c r="AD106" s="311"/>
      <c r="AE106" s="311"/>
      <c r="AF106" s="311"/>
      <c r="AG106" s="311"/>
      <c r="AH106" s="311"/>
      <c r="AI106" s="311"/>
      <c r="AJ106" s="311"/>
      <c r="AK106" s="311"/>
      <c r="AL106" s="311"/>
      <c r="AM106" s="311"/>
      <c r="AN106" s="311"/>
      <c r="AO106" s="311"/>
      <c r="AP106" s="311"/>
      <c r="AQ106" s="311"/>
      <c r="AR106" s="311"/>
      <c r="AS106" s="311"/>
      <c r="AT106" s="311"/>
    </row>
    <row r="107" spans="2:46" ht="14.4" x14ac:dyDescent="0.3">
      <c r="B107" s="456" t="s">
        <v>603</v>
      </c>
      <c r="C107" s="456"/>
      <c r="D107" s="456"/>
      <c r="E107" s="456"/>
      <c r="F107" s="456"/>
      <c r="G107" s="456"/>
      <c r="H107" s="456"/>
      <c r="I107" s="456"/>
      <c r="J107" s="456"/>
      <c r="K107" s="456"/>
      <c r="L107" s="311"/>
      <c r="M107" s="311"/>
      <c r="N107" s="311"/>
      <c r="O107" s="311"/>
      <c r="P107" s="311"/>
      <c r="Q107" s="311"/>
      <c r="R107" s="311"/>
      <c r="S107" s="311"/>
      <c r="T107" s="311"/>
      <c r="U107" s="311"/>
      <c r="V107" s="311"/>
      <c r="W107" s="311"/>
      <c r="X107" s="311"/>
      <c r="Y107" s="311"/>
      <c r="Z107" s="311"/>
      <c r="AA107" s="311"/>
      <c r="AB107" s="311"/>
      <c r="AC107" s="311"/>
      <c r="AD107" s="311"/>
      <c r="AE107" s="311"/>
      <c r="AF107" s="311"/>
      <c r="AG107" s="311"/>
      <c r="AH107" s="311"/>
      <c r="AI107" s="311"/>
      <c r="AJ107" s="311"/>
      <c r="AK107" s="311"/>
      <c r="AL107" s="311"/>
      <c r="AM107" s="311"/>
      <c r="AN107" s="311"/>
      <c r="AO107" s="311"/>
      <c r="AP107" s="311"/>
      <c r="AQ107" s="311"/>
      <c r="AR107" s="311"/>
      <c r="AS107" s="311"/>
      <c r="AT107" s="311"/>
    </row>
    <row r="108" spans="2:46" ht="14.4" x14ac:dyDescent="0.3">
      <c r="B108" s="52" t="s">
        <v>51</v>
      </c>
      <c r="C108" s="446"/>
      <c r="D108" s="557" t="s">
        <v>70</v>
      </c>
      <c r="E108" s="558"/>
      <c r="F108" s="437"/>
      <c r="G108" s="437"/>
      <c r="H108" s="559" t="s">
        <v>57</v>
      </c>
      <c r="I108" s="560"/>
      <c r="J108" s="447">
        <v>1</v>
      </c>
      <c r="K108" s="52"/>
      <c r="L108" s="311"/>
      <c r="M108" s="311"/>
      <c r="N108" s="311"/>
      <c r="O108" s="311"/>
      <c r="P108" s="311"/>
      <c r="Q108" s="311"/>
      <c r="R108" s="311"/>
      <c r="S108" s="311"/>
      <c r="T108" s="311"/>
      <c r="U108" s="311"/>
      <c r="V108" s="311"/>
      <c r="W108" s="311"/>
      <c r="X108" s="311"/>
      <c r="Y108" s="311"/>
      <c r="Z108" s="311"/>
      <c r="AA108" s="311"/>
      <c r="AB108" s="311"/>
      <c r="AC108" s="311"/>
      <c r="AD108" s="311"/>
      <c r="AE108" s="311"/>
      <c r="AF108" s="311"/>
      <c r="AG108" s="311"/>
      <c r="AH108" s="311"/>
      <c r="AI108" s="311"/>
      <c r="AJ108" s="311"/>
      <c r="AK108" s="311"/>
      <c r="AL108" s="311"/>
      <c r="AM108" s="311"/>
      <c r="AN108" s="311"/>
      <c r="AO108" s="311"/>
      <c r="AP108" s="311"/>
      <c r="AQ108" s="311"/>
      <c r="AR108" s="311"/>
      <c r="AS108" s="311"/>
      <c r="AT108" s="311"/>
    </row>
    <row r="109" spans="2:46" ht="14.4" x14ac:dyDescent="0.3">
      <c r="B109" s="53" t="s">
        <v>601</v>
      </c>
      <c r="C109" s="319"/>
      <c r="D109" s="331" t="s">
        <v>515</v>
      </c>
      <c r="E109" s="52"/>
      <c r="F109" s="312"/>
      <c r="G109" s="312"/>
      <c r="H109" s="565" t="s">
        <v>58</v>
      </c>
      <c r="I109" s="566"/>
      <c r="J109" s="54"/>
      <c r="K109" s="53"/>
      <c r="L109" s="311"/>
      <c r="M109" s="311"/>
      <c r="N109" s="311"/>
      <c r="O109" s="311"/>
      <c r="P109" s="311"/>
      <c r="Q109" s="311"/>
      <c r="R109" s="311"/>
      <c r="S109" s="311"/>
      <c r="T109" s="311"/>
      <c r="U109" s="311"/>
      <c r="V109" s="311"/>
      <c r="W109" s="311"/>
      <c r="X109" s="311"/>
      <c r="Y109" s="311"/>
      <c r="Z109" s="311"/>
      <c r="AA109" s="311"/>
      <c r="AB109" s="311"/>
      <c r="AC109" s="311"/>
      <c r="AD109" s="311"/>
      <c r="AE109" s="311"/>
      <c r="AF109" s="311"/>
      <c r="AG109" s="311"/>
      <c r="AH109" s="311"/>
      <c r="AI109" s="311"/>
      <c r="AJ109" s="311"/>
      <c r="AK109" s="311"/>
      <c r="AL109" s="311"/>
      <c r="AM109" s="311"/>
      <c r="AN109" s="311"/>
      <c r="AO109" s="311"/>
      <c r="AP109" s="311"/>
      <c r="AQ109" s="311"/>
      <c r="AR109" s="311"/>
      <c r="AS109" s="311"/>
      <c r="AT109" s="311"/>
    </row>
    <row r="110" spans="2:46" ht="14.4" x14ac:dyDescent="0.3">
      <c r="B110" s="567" t="s">
        <v>3</v>
      </c>
      <c r="C110" s="562" t="s">
        <v>52</v>
      </c>
      <c r="D110" s="563"/>
      <c r="E110" s="564"/>
      <c r="F110" s="563" t="s">
        <v>55</v>
      </c>
      <c r="G110" s="563"/>
      <c r="H110" s="564"/>
      <c r="I110" s="568" t="s">
        <v>56</v>
      </c>
      <c r="J110" s="568"/>
      <c r="K110" s="568"/>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c r="AO110" s="311"/>
      <c r="AP110" s="311"/>
      <c r="AQ110" s="311"/>
      <c r="AR110" s="311"/>
      <c r="AS110" s="311"/>
      <c r="AT110" s="311"/>
    </row>
    <row r="111" spans="2:46" ht="14.4" x14ac:dyDescent="0.3">
      <c r="B111" s="507"/>
      <c r="C111" s="56" t="s">
        <v>53</v>
      </c>
      <c r="D111" s="56" t="s">
        <v>42</v>
      </c>
      <c r="E111" s="56" t="s">
        <v>54</v>
      </c>
      <c r="F111" s="55" t="s">
        <v>53</v>
      </c>
      <c r="G111" s="57" t="s">
        <v>42</v>
      </c>
      <c r="H111" s="56" t="s">
        <v>54</v>
      </c>
      <c r="I111" s="55" t="s">
        <v>53</v>
      </c>
      <c r="J111" s="57" t="s">
        <v>42</v>
      </c>
      <c r="K111" s="57" t="s">
        <v>54</v>
      </c>
      <c r="L111" s="311"/>
      <c r="M111" s="311"/>
      <c r="N111" s="311"/>
      <c r="O111" s="311"/>
      <c r="P111" s="311"/>
      <c r="Q111" s="311"/>
      <c r="R111" s="311"/>
      <c r="S111" s="311"/>
      <c r="T111" s="311"/>
      <c r="U111" s="311"/>
      <c r="V111" s="311"/>
      <c r="W111" s="311"/>
      <c r="X111" s="311"/>
      <c r="Y111" s="311"/>
      <c r="Z111" s="311"/>
      <c r="AA111" s="311"/>
      <c r="AB111" s="311"/>
      <c r="AC111" s="311"/>
      <c r="AD111" s="311"/>
      <c r="AE111" s="311"/>
      <c r="AF111" s="311"/>
      <c r="AG111" s="311"/>
      <c r="AH111" s="311"/>
      <c r="AI111" s="311"/>
      <c r="AJ111" s="311"/>
      <c r="AK111" s="311"/>
      <c r="AL111" s="311"/>
      <c r="AM111" s="311"/>
      <c r="AN111" s="311"/>
      <c r="AO111" s="311"/>
      <c r="AP111" s="311"/>
      <c r="AQ111" s="311"/>
      <c r="AR111" s="311"/>
      <c r="AS111" s="311"/>
      <c r="AT111" s="311"/>
    </row>
    <row r="112" spans="2:46" ht="14.4" x14ac:dyDescent="0.3">
      <c r="B112" s="62" t="s">
        <v>256</v>
      </c>
      <c r="C112" s="66"/>
      <c r="D112" s="64"/>
      <c r="E112" s="65"/>
      <c r="F112" s="66"/>
      <c r="G112" s="64"/>
      <c r="H112" s="65"/>
      <c r="I112" s="63"/>
      <c r="J112" s="65"/>
      <c r="K112" s="69"/>
      <c r="L112" s="311"/>
      <c r="M112" s="311"/>
      <c r="N112" s="311"/>
      <c r="O112" s="311"/>
      <c r="P112" s="311"/>
      <c r="Q112" s="311"/>
      <c r="R112" s="311"/>
      <c r="S112" s="311"/>
      <c r="T112" s="311"/>
      <c r="U112" s="311"/>
      <c r="V112" s="311"/>
      <c r="W112" s="311"/>
      <c r="X112" s="311"/>
      <c r="Y112" s="311"/>
      <c r="Z112" s="311"/>
      <c r="AA112" s="311"/>
      <c r="AB112" s="311"/>
      <c r="AC112" s="311"/>
      <c r="AD112" s="311"/>
      <c r="AE112" s="311"/>
      <c r="AF112" s="311"/>
      <c r="AG112" s="311"/>
      <c r="AH112" s="311"/>
      <c r="AI112" s="311"/>
      <c r="AJ112" s="311"/>
      <c r="AK112" s="311"/>
      <c r="AL112" s="311"/>
      <c r="AM112" s="311"/>
      <c r="AN112" s="311"/>
      <c r="AO112" s="311"/>
      <c r="AP112" s="311"/>
      <c r="AQ112" s="311"/>
      <c r="AR112" s="311"/>
      <c r="AS112" s="311"/>
      <c r="AT112" s="311"/>
    </row>
    <row r="113" spans="2:46" ht="14.4" x14ac:dyDescent="0.3">
      <c r="B113" s="8" t="s">
        <v>257</v>
      </c>
      <c r="C113" s="61"/>
      <c r="D113" s="60"/>
      <c r="E113" s="69"/>
      <c r="F113" s="61"/>
      <c r="G113" s="60"/>
      <c r="H113" s="69"/>
      <c r="I113" s="61">
        <v>15</v>
      </c>
      <c r="J113" s="60">
        <v>8358.4</v>
      </c>
      <c r="K113" s="69">
        <f t="shared" ref="K113:K130" si="9">I113*J113</f>
        <v>125376</v>
      </c>
      <c r="L113" s="311"/>
      <c r="M113" s="311"/>
      <c r="N113" s="311"/>
      <c r="O113" s="311"/>
      <c r="P113" s="311"/>
      <c r="Q113" s="311"/>
      <c r="R113" s="311"/>
      <c r="S113" s="311"/>
      <c r="T113" s="311"/>
      <c r="U113" s="311"/>
      <c r="V113" s="311"/>
      <c r="W113" s="311"/>
      <c r="X113" s="311"/>
      <c r="Y113" s="311"/>
      <c r="Z113" s="311"/>
      <c r="AA113" s="311"/>
      <c r="AB113" s="311"/>
      <c r="AC113" s="311"/>
      <c r="AD113" s="311"/>
      <c r="AE113" s="311"/>
      <c r="AF113" s="311"/>
      <c r="AG113" s="311"/>
      <c r="AH113" s="311"/>
      <c r="AI113" s="311"/>
      <c r="AJ113" s="311"/>
      <c r="AK113" s="311"/>
      <c r="AL113" s="311"/>
      <c r="AM113" s="311"/>
      <c r="AN113" s="311"/>
      <c r="AO113" s="311"/>
      <c r="AP113" s="311"/>
      <c r="AQ113" s="311"/>
      <c r="AR113" s="311"/>
      <c r="AS113" s="311"/>
      <c r="AT113" s="311"/>
    </row>
    <row r="114" spans="2:46" ht="14.4" x14ac:dyDescent="0.3">
      <c r="B114" s="71"/>
      <c r="C114" s="70"/>
      <c r="D114" s="69"/>
      <c r="E114" s="69"/>
      <c r="F114" s="70"/>
      <c r="G114" s="69"/>
      <c r="H114" s="69"/>
      <c r="I114" s="70"/>
      <c r="J114" s="69"/>
      <c r="K114" s="69"/>
      <c r="L114" s="311"/>
      <c r="M114" s="311"/>
      <c r="N114" s="311"/>
      <c r="O114" s="311"/>
      <c r="P114" s="311"/>
      <c r="Q114" s="311"/>
      <c r="R114" s="311"/>
      <c r="S114" s="311"/>
      <c r="T114" s="311"/>
      <c r="U114" s="311"/>
      <c r="V114" s="311"/>
      <c r="W114" s="311"/>
      <c r="X114" s="311"/>
      <c r="Y114" s="311"/>
      <c r="Z114" s="311"/>
      <c r="AA114" s="311"/>
      <c r="AB114" s="311"/>
      <c r="AC114" s="311"/>
      <c r="AD114" s="311"/>
      <c r="AE114" s="311"/>
      <c r="AF114" s="311"/>
      <c r="AG114" s="311"/>
      <c r="AH114" s="311"/>
      <c r="AI114" s="311"/>
      <c r="AJ114" s="311"/>
      <c r="AK114" s="311"/>
      <c r="AL114" s="311"/>
      <c r="AM114" s="311"/>
      <c r="AN114" s="311"/>
      <c r="AO114" s="311"/>
      <c r="AP114" s="311"/>
      <c r="AQ114" s="311"/>
      <c r="AR114" s="311"/>
      <c r="AS114" s="311"/>
      <c r="AT114" s="311"/>
    </row>
    <row r="115" spans="2:46" ht="14.4" x14ac:dyDescent="0.3">
      <c r="B115" s="71" t="s">
        <v>258</v>
      </c>
      <c r="C115" s="70"/>
      <c r="D115" s="69"/>
      <c r="E115" s="69"/>
      <c r="F115" s="70">
        <v>2</v>
      </c>
      <c r="G115" s="69">
        <f>J113</f>
        <v>8358.4</v>
      </c>
      <c r="H115" s="69">
        <f t="shared" ref="H115:H130" si="10">F115*G115</f>
        <v>16716.8</v>
      </c>
      <c r="I115" s="70">
        <f>I113-F115</f>
        <v>13</v>
      </c>
      <c r="J115" s="60">
        <f>J113</f>
        <v>8358.4</v>
      </c>
      <c r="K115" s="69">
        <f t="shared" si="9"/>
        <v>108659.2</v>
      </c>
      <c r="L115" s="311"/>
      <c r="M115" s="311"/>
      <c r="N115" s="311"/>
      <c r="O115" s="311"/>
      <c r="P115" s="311"/>
      <c r="Q115" s="311"/>
      <c r="R115" s="311"/>
      <c r="S115" s="311"/>
      <c r="T115" s="311"/>
      <c r="U115" s="311"/>
      <c r="V115" s="311"/>
      <c r="W115" s="311"/>
      <c r="X115" s="311"/>
      <c r="Y115" s="311"/>
      <c r="Z115" s="311"/>
      <c r="AA115" s="311"/>
      <c r="AB115" s="311"/>
      <c r="AC115" s="311"/>
      <c r="AD115" s="311"/>
      <c r="AE115" s="311"/>
      <c r="AF115" s="311"/>
      <c r="AG115" s="311"/>
      <c r="AH115" s="311"/>
      <c r="AI115" s="311"/>
      <c r="AJ115" s="311"/>
      <c r="AK115" s="311"/>
      <c r="AL115" s="311"/>
      <c r="AM115" s="311"/>
      <c r="AN115" s="311"/>
      <c r="AO115" s="311"/>
      <c r="AP115" s="311"/>
      <c r="AQ115" s="311"/>
      <c r="AR115" s="311"/>
      <c r="AS115" s="311"/>
      <c r="AT115" s="311"/>
    </row>
    <row r="116" spans="2:46" ht="14.4" x14ac:dyDescent="0.3">
      <c r="B116" s="71"/>
      <c r="C116" s="70"/>
      <c r="D116" s="69"/>
      <c r="E116" s="69"/>
      <c r="F116" s="70"/>
      <c r="G116" s="69"/>
      <c r="H116" s="69"/>
      <c r="I116" s="70"/>
      <c r="J116" s="69"/>
      <c r="K116" s="69"/>
      <c r="L116" s="311"/>
      <c r="M116" s="311"/>
      <c r="N116" s="311"/>
      <c r="O116" s="311"/>
      <c r="P116" s="311"/>
      <c r="Q116" s="311"/>
      <c r="R116" s="311"/>
      <c r="S116" s="311"/>
      <c r="T116" s="311"/>
      <c r="U116" s="311"/>
      <c r="V116" s="311"/>
      <c r="W116" s="311"/>
      <c r="X116" s="311"/>
      <c r="Y116" s="311"/>
      <c r="Z116" s="311"/>
      <c r="AA116" s="311"/>
      <c r="AB116" s="311"/>
      <c r="AC116" s="311"/>
      <c r="AD116" s="311"/>
      <c r="AE116" s="311"/>
      <c r="AF116" s="311"/>
      <c r="AG116" s="311"/>
      <c r="AH116" s="311"/>
      <c r="AI116" s="311"/>
      <c r="AJ116" s="311"/>
      <c r="AK116" s="311"/>
      <c r="AL116" s="311"/>
      <c r="AM116" s="311"/>
      <c r="AN116" s="311"/>
      <c r="AO116" s="311"/>
      <c r="AP116" s="311"/>
      <c r="AQ116" s="311"/>
      <c r="AR116" s="311"/>
      <c r="AS116" s="311"/>
      <c r="AT116" s="311"/>
    </row>
    <row r="117" spans="2:46" ht="14.4" x14ac:dyDescent="0.3">
      <c r="B117" s="71" t="s">
        <v>262</v>
      </c>
      <c r="C117" s="70"/>
      <c r="D117" s="69"/>
      <c r="E117" s="69"/>
      <c r="F117" s="70">
        <v>1</v>
      </c>
      <c r="G117" s="69">
        <f>J115</f>
        <v>8358.4</v>
      </c>
      <c r="H117" s="69">
        <f t="shared" si="10"/>
        <v>8358.4</v>
      </c>
      <c r="I117" s="70">
        <f>I115-F117</f>
        <v>12</v>
      </c>
      <c r="J117" s="69">
        <f>J115</f>
        <v>8358.4</v>
      </c>
      <c r="K117" s="69">
        <f t="shared" si="9"/>
        <v>100300.79999999999</v>
      </c>
      <c r="L117" s="311"/>
      <c r="M117" s="311"/>
      <c r="N117" s="311"/>
      <c r="O117" s="311"/>
      <c r="P117" s="311"/>
      <c r="Q117" s="311"/>
      <c r="R117" s="311"/>
      <c r="S117" s="311"/>
      <c r="T117" s="311"/>
      <c r="U117" s="311"/>
      <c r="V117" s="311"/>
      <c r="W117" s="311"/>
      <c r="X117" s="311"/>
      <c r="Y117" s="311"/>
      <c r="Z117" s="311"/>
      <c r="AA117" s="311"/>
      <c r="AB117" s="311"/>
      <c r="AC117" s="311"/>
      <c r="AD117" s="311"/>
      <c r="AE117" s="311"/>
      <c r="AF117" s="311"/>
      <c r="AG117" s="311"/>
      <c r="AH117" s="311"/>
      <c r="AI117" s="311"/>
      <c r="AJ117" s="311"/>
      <c r="AK117" s="311"/>
      <c r="AL117" s="311"/>
      <c r="AM117" s="311"/>
      <c r="AN117" s="311"/>
      <c r="AO117" s="311"/>
      <c r="AP117" s="311"/>
      <c r="AQ117" s="311"/>
      <c r="AR117" s="311"/>
      <c r="AS117" s="311"/>
      <c r="AT117" s="311"/>
    </row>
    <row r="118" spans="2:46" ht="14.4" x14ac:dyDescent="0.3">
      <c r="B118" s="71"/>
      <c r="C118" s="70"/>
      <c r="D118" s="69"/>
      <c r="E118" s="69"/>
      <c r="F118" s="70"/>
      <c r="G118" s="69"/>
      <c r="H118" s="69"/>
      <c r="I118" s="187"/>
      <c r="J118" s="69"/>
      <c r="K118" s="69"/>
      <c r="L118" s="311"/>
      <c r="M118" s="311"/>
      <c r="N118" s="311"/>
      <c r="O118" s="311"/>
      <c r="P118" s="311"/>
      <c r="Q118" s="311"/>
      <c r="R118" s="311"/>
      <c r="S118" s="311"/>
      <c r="T118" s="311"/>
      <c r="U118" s="311"/>
      <c r="V118" s="311"/>
      <c r="W118" s="311"/>
      <c r="X118" s="311"/>
      <c r="Y118" s="311"/>
      <c r="Z118" s="311"/>
      <c r="AA118" s="311"/>
      <c r="AB118" s="311"/>
      <c r="AC118" s="311"/>
      <c r="AD118" s="311"/>
      <c r="AE118" s="311"/>
      <c r="AF118" s="311"/>
      <c r="AG118" s="311"/>
      <c r="AH118" s="311"/>
      <c r="AI118" s="311"/>
      <c r="AJ118" s="311"/>
      <c r="AK118" s="311"/>
      <c r="AL118" s="311"/>
      <c r="AM118" s="311"/>
      <c r="AN118" s="311"/>
      <c r="AO118" s="311"/>
      <c r="AP118" s="311"/>
      <c r="AQ118" s="311"/>
      <c r="AR118" s="311"/>
      <c r="AS118" s="311"/>
      <c r="AT118" s="311"/>
    </row>
    <row r="119" spans="2:46" ht="14.4" x14ac:dyDescent="0.3">
      <c r="B119" s="71" t="s">
        <v>259</v>
      </c>
      <c r="C119" s="70"/>
      <c r="D119" s="69"/>
      <c r="E119" s="69"/>
      <c r="F119" s="70">
        <v>3</v>
      </c>
      <c r="G119" s="69">
        <f>J117</f>
        <v>8358.4</v>
      </c>
      <c r="H119" s="69">
        <f t="shared" si="10"/>
        <v>25075.199999999997</v>
      </c>
      <c r="I119" s="70">
        <f>I117-F119</f>
        <v>9</v>
      </c>
      <c r="J119" s="69">
        <f>J117</f>
        <v>8358.4</v>
      </c>
      <c r="K119" s="69">
        <f t="shared" si="9"/>
        <v>75225.599999999991</v>
      </c>
      <c r="L119" s="311"/>
      <c r="M119" s="311"/>
      <c r="N119" s="311"/>
      <c r="O119" s="311"/>
      <c r="P119" s="311"/>
      <c r="Q119" s="311"/>
      <c r="R119" s="311"/>
      <c r="S119" s="311"/>
      <c r="T119" s="311"/>
      <c r="U119" s="311"/>
      <c r="V119" s="311"/>
      <c r="W119" s="311"/>
      <c r="X119" s="311"/>
      <c r="Y119" s="311"/>
      <c r="Z119" s="311"/>
      <c r="AA119" s="311"/>
      <c r="AB119" s="311"/>
      <c r="AC119" s="311"/>
      <c r="AD119" s="311"/>
      <c r="AE119" s="311"/>
      <c r="AF119" s="311"/>
      <c r="AG119" s="311"/>
      <c r="AH119" s="311"/>
      <c r="AI119" s="311"/>
      <c r="AJ119" s="311"/>
      <c r="AK119" s="311"/>
      <c r="AL119" s="311"/>
      <c r="AM119" s="311"/>
      <c r="AN119" s="311"/>
      <c r="AO119" s="311"/>
      <c r="AP119" s="311"/>
      <c r="AQ119" s="311"/>
      <c r="AR119" s="311"/>
      <c r="AS119" s="311"/>
      <c r="AT119" s="311"/>
    </row>
    <row r="120" spans="2:46" ht="14.4" x14ac:dyDescent="0.3">
      <c r="B120" s="71"/>
      <c r="C120" s="70"/>
      <c r="D120" s="69"/>
      <c r="E120" s="69"/>
      <c r="F120" s="70"/>
      <c r="G120" s="69"/>
      <c r="H120" s="69"/>
      <c r="I120" s="70"/>
      <c r="J120" s="69"/>
      <c r="K120" s="69"/>
      <c r="L120" s="311"/>
      <c r="M120" s="311"/>
      <c r="N120" s="311"/>
      <c r="O120" s="311"/>
      <c r="P120" s="311"/>
      <c r="Q120" s="311"/>
      <c r="R120" s="311"/>
      <c r="S120" s="311"/>
      <c r="T120" s="311"/>
      <c r="U120" s="311"/>
      <c r="V120" s="311"/>
      <c r="W120" s="311"/>
      <c r="X120" s="311"/>
      <c r="Y120" s="311"/>
      <c r="Z120" s="311"/>
      <c r="AA120" s="311"/>
      <c r="AB120" s="311"/>
      <c r="AC120" s="311"/>
      <c r="AD120" s="311"/>
      <c r="AE120" s="311"/>
      <c r="AF120" s="311"/>
      <c r="AG120" s="311"/>
      <c r="AH120" s="311"/>
      <c r="AI120" s="311"/>
      <c r="AJ120" s="311"/>
      <c r="AK120" s="311"/>
      <c r="AL120" s="311"/>
      <c r="AM120" s="311"/>
      <c r="AN120" s="311"/>
      <c r="AO120" s="311"/>
      <c r="AP120" s="311"/>
      <c r="AQ120" s="311"/>
      <c r="AR120" s="311"/>
      <c r="AS120" s="311"/>
      <c r="AT120" s="311"/>
    </row>
    <row r="121" spans="2:46" ht="14.4" x14ac:dyDescent="0.3">
      <c r="B121" s="71" t="s">
        <v>266</v>
      </c>
      <c r="C121" s="70">
        <v>3</v>
      </c>
      <c r="D121" s="69">
        <v>8495</v>
      </c>
      <c r="E121" s="69">
        <f t="shared" ref="E121" si="11">C121*D121</f>
        <v>25485</v>
      </c>
      <c r="F121" s="70"/>
      <c r="G121" s="69"/>
      <c r="H121" s="69"/>
      <c r="I121" s="70">
        <f>I119</f>
        <v>9</v>
      </c>
      <c r="J121" s="69">
        <f>J119</f>
        <v>8358.4</v>
      </c>
      <c r="K121" s="69"/>
      <c r="L121" s="311"/>
      <c r="M121" s="311"/>
      <c r="N121" s="311"/>
      <c r="O121" s="311"/>
      <c r="P121" s="311"/>
      <c r="Q121" s="311"/>
      <c r="R121" s="311"/>
      <c r="S121" s="311"/>
      <c r="T121" s="311"/>
      <c r="U121" s="311"/>
      <c r="V121" s="311"/>
      <c r="W121" s="311"/>
      <c r="X121" s="311"/>
      <c r="Y121" s="311"/>
      <c r="Z121" s="311"/>
      <c r="AA121" s="311"/>
      <c r="AB121" s="311"/>
      <c r="AC121" s="311"/>
      <c r="AD121" s="311"/>
      <c r="AE121" s="311"/>
      <c r="AF121" s="311"/>
      <c r="AG121" s="311"/>
      <c r="AH121" s="311"/>
      <c r="AI121" s="311"/>
      <c r="AJ121" s="311"/>
      <c r="AK121" s="311"/>
      <c r="AL121" s="311"/>
      <c r="AM121" s="311"/>
      <c r="AN121" s="311"/>
      <c r="AO121" s="311"/>
      <c r="AP121" s="311"/>
      <c r="AQ121" s="311"/>
      <c r="AR121" s="311"/>
      <c r="AS121" s="311"/>
      <c r="AT121" s="311"/>
    </row>
    <row r="122" spans="2:46" ht="14.4" x14ac:dyDescent="0.3">
      <c r="B122" s="71"/>
      <c r="C122" s="70"/>
      <c r="D122" s="69"/>
      <c r="E122" s="69"/>
      <c r="F122" s="70"/>
      <c r="G122" s="69"/>
      <c r="H122" s="69"/>
      <c r="I122" s="187">
        <f>C121</f>
        <v>3</v>
      </c>
      <c r="J122" s="69">
        <f>D121</f>
        <v>8495</v>
      </c>
      <c r="K122" s="69">
        <f>(I121*J121)+(I122*J122)</f>
        <v>100710.59999999999</v>
      </c>
      <c r="L122" s="311"/>
      <c r="M122" s="311"/>
      <c r="N122" s="311"/>
      <c r="O122" s="311"/>
      <c r="P122" s="311"/>
      <c r="Q122" s="311"/>
      <c r="R122" s="311"/>
      <c r="S122" s="311"/>
      <c r="T122" s="311"/>
      <c r="U122" s="311"/>
      <c r="V122" s="311"/>
      <c r="W122" s="311"/>
      <c r="X122" s="311"/>
      <c r="Y122" s="311"/>
      <c r="Z122" s="311"/>
      <c r="AA122" s="311"/>
      <c r="AB122" s="311"/>
      <c r="AC122" s="311"/>
      <c r="AD122" s="311"/>
      <c r="AE122" s="311"/>
      <c r="AF122" s="311"/>
      <c r="AG122" s="311"/>
      <c r="AH122" s="311"/>
      <c r="AI122" s="311"/>
      <c r="AJ122" s="311"/>
      <c r="AK122" s="311"/>
      <c r="AL122" s="311"/>
      <c r="AM122" s="311"/>
      <c r="AN122" s="311"/>
      <c r="AO122" s="311"/>
      <c r="AP122" s="311"/>
      <c r="AQ122" s="311"/>
      <c r="AR122" s="311"/>
      <c r="AS122" s="311"/>
      <c r="AT122" s="311"/>
    </row>
    <row r="123" spans="2:46" ht="14.4" x14ac:dyDescent="0.3">
      <c r="B123" s="171"/>
      <c r="C123" s="173"/>
      <c r="D123" s="172"/>
      <c r="E123" s="69"/>
      <c r="F123" s="173"/>
      <c r="G123" s="172"/>
      <c r="H123" s="69"/>
      <c r="I123" s="173"/>
      <c r="J123" s="172"/>
      <c r="K123" s="69"/>
      <c r="L123" s="311"/>
      <c r="M123" s="311"/>
      <c r="N123" s="311"/>
      <c r="O123" s="311"/>
      <c r="P123" s="311"/>
      <c r="Q123" s="311"/>
      <c r="R123" s="311"/>
      <c r="S123" s="311"/>
      <c r="T123" s="311"/>
      <c r="U123" s="311"/>
      <c r="V123" s="311"/>
      <c r="W123" s="311"/>
      <c r="X123" s="311"/>
      <c r="Y123" s="311"/>
      <c r="Z123" s="311"/>
      <c r="AA123" s="311"/>
      <c r="AB123" s="311"/>
      <c r="AC123" s="311"/>
      <c r="AD123" s="311"/>
      <c r="AE123" s="311"/>
      <c r="AF123" s="311"/>
      <c r="AG123" s="311"/>
      <c r="AH123" s="311"/>
      <c r="AI123" s="311"/>
      <c r="AJ123" s="311"/>
      <c r="AK123" s="311"/>
      <c r="AL123" s="311"/>
      <c r="AM123" s="311"/>
      <c r="AN123" s="311"/>
      <c r="AO123" s="311"/>
      <c r="AP123" s="311"/>
      <c r="AQ123" s="311"/>
      <c r="AR123" s="311"/>
      <c r="AS123" s="311"/>
      <c r="AT123" s="311"/>
    </row>
    <row r="124" spans="2:46" ht="14.4" x14ac:dyDescent="0.3">
      <c r="B124" s="71" t="s">
        <v>263</v>
      </c>
      <c r="C124" s="173"/>
      <c r="D124" s="172"/>
      <c r="E124" s="69"/>
      <c r="F124" s="173">
        <v>1</v>
      </c>
      <c r="G124" s="172">
        <f>J124</f>
        <v>8358.4</v>
      </c>
      <c r="H124" s="69">
        <f t="shared" si="10"/>
        <v>8358.4</v>
      </c>
      <c r="I124" s="173">
        <f>I121-F124</f>
        <v>8</v>
      </c>
      <c r="J124" s="172">
        <f>J121</f>
        <v>8358.4</v>
      </c>
      <c r="K124" s="69"/>
      <c r="L124" s="311"/>
      <c r="M124" s="311"/>
      <c r="N124" s="311"/>
      <c r="O124" s="311"/>
      <c r="P124" s="311"/>
      <c r="Q124" s="311"/>
      <c r="R124" s="311"/>
      <c r="S124" s="311"/>
      <c r="T124" s="311"/>
      <c r="U124" s="311"/>
      <c r="V124" s="311"/>
      <c r="W124" s="311"/>
      <c r="X124" s="311"/>
      <c r="Y124" s="311"/>
      <c r="Z124" s="311"/>
      <c r="AA124" s="311"/>
      <c r="AB124" s="311"/>
      <c r="AC124" s="311"/>
      <c r="AD124" s="311"/>
      <c r="AE124" s="311"/>
      <c r="AF124" s="311"/>
      <c r="AG124" s="311"/>
      <c r="AH124" s="311"/>
      <c r="AI124" s="311"/>
      <c r="AJ124" s="311"/>
      <c r="AK124" s="311"/>
      <c r="AL124" s="311"/>
      <c r="AM124" s="311"/>
      <c r="AN124" s="311"/>
      <c r="AO124" s="311"/>
      <c r="AP124" s="311"/>
      <c r="AQ124" s="311"/>
      <c r="AR124" s="311"/>
      <c r="AS124" s="311"/>
      <c r="AT124" s="311"/>
    </row>
    <row r="125" spans="2:46" ht="14.4" x14ac:dyDescent="0.3">
      <c r="B125" s="171"/>
      <c r="C125" s="173"/>
      <c r="D125" s="172"/>
      <c r="E125" s="69"/>
      <c r="F125" s="173"/>
      <c r="G125" s="172"/>
      <c r="H125" s="69"/>
      <c r="I125" s="190">
        <f>I122</f>
        <v>3</v>
      </c>
      <c r="J125" s="172">
        <f>J122</f>
        <v>8495</v>
      </c>
      <c r="K125" s="69">
        <f>(I124*J124)+(I125*J125)</f>
        <v>92352.2</v>
      </c>
      <c r="L125" s="311"/>
      <c r="M125" s="311"/>
      <c r="N125" s="311"/>
      <c r="O125" s="311"/>
      <c r="P125" s="311"/>
      <c r="Q125" s="311"/>
      <c r="R125" s="311"/>
      <c r="S125" s="311"/>
      <c r="T125" s="311"/>
      <c r="U125" s="311"/>
      <c r="V125" s="311"/>
      <c r="W125" s="311"/>
      <c r="X125" s="311"/>
      <c r="Y125" s="311"/>
      <c r="Z125" s="311"/>
      <c r="AA125" s="311"/>
      <c r="AB125" s="311"/>
      <c r="AC125" s="311"/>
      <c r="AD125" s="311"/>
      <c r="AE125" s="311"/>
      <c r="AF125" s="311"/>
      <c r="AG125" s="311"/>
      <c r="AH125" s="311"/>
      <c r="AI125" s="311"/>
      <c r="AJ125" s="311"/>
      <c r="AK125" s="311"/>
      <c r="AL125" s="311"/>
      <c r="AM125" s="311"/>
      <c r="AN125" s="311"/>
      <c r="AO125" s="311"/>
      <c r="AP125" s="311"/>
      <c r="AQ125" s="311"/>
      <c r="AR125" s="311"/>
      <c r="AS125" s="311"/>
      <c r="AT125" s="311"/>
    </row>
    <row r="126" spans="2:46" ht="14.4" x14ac:dyDescent="0.3">
      <c r="B126" s="171"/>
      <c r="C126" s="173"/>
      <c r="D126" s="172"/>
      <c r="E126" s="69"/>
      <c r="F126" s="173"/>
      <c r="G126" s="172"/>
      <c r="H126" s="69"/>
      <c r="I126" s="173"/>
      <c r="J126" s="172"/>
      <c r="K126" s="69"/>
      <c r="L126" s="311"/>
      <c r="M126" s="311"/>
      <c r="N126" s="311"/>
      <c r="O126" s="311"/>
      <c r="P126" s="311"/>
      <c r="Q126" s="311"/>
      <c r="R126" s="311"/>
      <c r="S126" s="311"/>
      <c r="T126" s="311"/>
      <c r="U126" s="311"/>
      <c r="V126" s="311"/>
      <c r="W126" s="311"/>
      <c r="X126" s="311"/>
      <c r="Y126" s="311"/>
      <c r="Z126" s="311"/>
      <c r="AA126" s="311"/>
      <c r="AB126" s="311"/>
      <c r="AC126" s="311"/>
      <c r="AD126" s="311"/>
      <c r="AE126" s="311"/>
      <c r="AF126" s="311"/>
      <c r="AG126" s="311"/>
      <c r="AH126" s="311"/>
      <c r="AI126" s="311"/>
      <c r="AJ126" s="311"/>
      <c r="AK126" s="311"/>
      <c r="AL126" s="311"/>
      <c r="AM126" s="311"/>
      <c r="AN126" s="311"/>
      <c r="AO126" s="311"/>
      <c r="AP126" s="311"/>
      <c r="AQ126" s="311"/>
      <c r="AR126" s="311"/>
      <c r="AS126" s="311"/>
      <c r="AT126" s="311"/>
    </row>
    <row r="127" spans="2:46" ht="14.4" x14ac:dyDescent="0.3">
      <c r="B127" s="71" t="s">
        <v>264</v>
      </c>
      <c r="C127" s="173"/>
      <c r="D127" s="172"/>
      <c r="E127" s="69"/>
      <c r="F127" s="173">
        <v>8</v>
      </c>
      <c r="G127" s="172">
        <f>J124</f>
        <v>8358.4</v>
      </c>
      <c r="H127" s="69"/>
      <c r="I127" s="173"/>
      <c r="J127" s="172"/>
      <c r="K127" s="69"/>
      <c r="L127" s="311"/>
      <c r="M127" s="311"/>
      <c r="N127" s="311"/>
      <c r="O127" s="311"/>
      <c r="P127" s="311"/>
      <c r="Q127" s="311"/>
      <c r="R127" s="311"/>
      <c r="S127" s="311"/>
      <c r="T127" s="311"/>
      <c r="U127" s="311"/>
      <c r="V127" s="311"/>
      <c r="W127" s="311"/>
      <c r="X127" s="311"/>
      <c r="Y127" s="311"/>
      <c r="Z127" s="311"/>
      <c r="AA127" s="311"/>
      <c r="AB127" s="311"/>
      <c r="AC127" s="311"/>
      <c r="AD127" s="311"/>
      <c r="AE127" s="311"/>
      <c r="AF127" s="311"/>
      <c r="AG127" s="311"/>
      <c r="AH127" s="311"/>
      <c r="AI127" s="311"/>
      <c r="AJ127" s="311"/>
      <c r="AK127" s="311"/>
      <c r="AL127" s="311"/>
      <c r="AM127" s="311"/>
      <c r="AN127" s="311"/>
      <c r="AO127" s="311"/>
      <c r="AP127" s="311"/>
      <c r="AQ127" s="311"/>
      <c r="AR127" s="311"/>
      <c r="AS127" s="311"/>
      <c r="AT127" s="311"/>
    </row>
    <row r="128" spans="2:46" ht="14.4" x14ac:dyDescent="0.3">
      <c r="B128" s="171"/>
      <c r="C128" s="173"/>
      <c r="D128" s="172"/>
      <c r="E128" s="69"/>
      <c r="F128" s="173">
        <v>1</v>
      </c>
      <c r="G128" s="172">
        <f>J125</f>
        <v>8495</v>
      </c>
      <c r="H128" s="69">
        <f>(F127*G127)+(F128*G128)</f>
        <v>75362.2</v>
      </c>
      <c r="I128" s="190">
        <f>I125-F128</f>
        <v>2</v>
      </c>
      <c r="J128" s="172">
        <f>J125</f>
        <v>8495</v>
      </c>
      <c r="K128" s="69">
        <f t="shared" si="9"/>
        <v>16990</v>
      </c>
      <c r="L128" s="311"/>
      <c r="M128" s="311"/>
      <c r="N128" s="311"/>
      <c r="O128" s="311"/>
      <c r="P128" s="311"/>
      <c r="Q128" s="311"/>
      <c r="R128" s="311"/>
      <c r="S128" s="311"/>
      <c r="T128" s="311"/>
      <c r="U128" s="311"/>
      <c r="V128" s="311"/>
      <c r="W128" s="311"/>
      <c r="X128" s="311"/>
      <c r="Y128" s="311"/>
      <c r="Z128" s="311"/>
      <c r="AA128" s="311"/>
      <c r="AB128" s="311"/>
      <c r="AC128" s="311"/>
      <c r="AD128" s="311"/>
      <c r="AE128" s="311"/>
      <c r="AF128" s="311"/>
      <c r="AG128" s="311"/>
      <c r="AH128" s="311"/>
      <c r="AI128" s="311"/>
      <c r="AJ128" s="311"/>
      <c r="AK128" s="311"/>
      <c r="AL128" s="311"/>
      <c r="AM128" s="311"/>
      <c r="AN128" s="311"/>
      <c r="AO128" s="311"/>
      <c r="AP128" s="311"/>
      <c r="AQ128" s="311"/>
      <c r="AR128" s="311"/>
      <c r="AS128" s="311"/>
      <c r="AT128" s="311"/>
    </row>
    <row r="129" spans="2:46" ht="14.4" x14ac:dyDescent="0.3">
      <c r="B129" s="171"/>
      <c r="C129" s="173"/>
      <c r="D129" s="172"/>
      <c r="E129" s="69"/>
      <c r="F129" s="173"/>
      <c r="G129" s="172"/>
      <c r="H129" s="69"/>
      <c r="I129" s="173"/>
      <c r="J129" s="172"/>
      <c r="K129" s="69"/>
      <c r="L129" s="311"/>
      <c r="M129" s="311"/>
      <c r="N129" s="311"/>
      <c r="O129" s="311"/>
      <c r="P129" s="311"/>
      <c r="Q129" s="311"/>
      <c r="R129" s="311"/>
      <c r="S129" s="311"/>
      <c r="T129" s="311"/>
      <c r="U129" s="311"/>
      <c r="V129" s="311"/>
      <c r="W129" s="311"/>
      <c r="X129" s="311"/>
      <c r="Y129" s="311"/>
      <c r="Z129" s="311"/>
      <c r="AA129" s="311"/>
      <c r="AB129" s="311"/>
      <c r="AC129" s="311"/>
      <c r="AD129" s="311"/>
      <c r="AE129" s="311"/>
      <c r="AF129" s="311"/>
      <c r="AG129" s="311"/>
      <c r="AH129" s="311"/>
      <c r="AI129" s="311"/>
      <c r="AJ129" s="311"/>
      <c r="AK129" s="311"/>
      <c r="AL129" s="311"/>
      <c r="AM129" s="311"/>
      <c r="AN129" s="311"/>
      <c r="AO129" s="311"/>
      <c r="AP129" s="311"/>
      <c r="AQ129" s="311"/>
      <c r="AR129" s="311"/>
      <c r="AS129" s="311"/>
      <c r="AT129" s="311"/>
    </row>
    <row r="130" spans="2:46" ht="14.4" x14ac:dyDescent="0.3">
      <c r="B130" s="78" t="s">
        <v>267</v>
      </c>
      <c r="C130" s="73"/>
      <c r="D130" s="75"/>
      <c r="E130" s="75"/>
      <c r="F130" s="595">
        <v>-1</v>
      </c>
      <c r="G130" s="596">
        <f>J128</f>
        <v>8495</v>
      </c>
      <c r="H130" s="596">
        <f t="shared" si="10"/>
        <v>-8495</v>
      </c>
      <c r="I130" s="283">
        <f>I128-F130</f>
        <v>3</v>
      </c>
      <c r="J130" s="75">
        <f>J128</f>
        <v>8495</v>
      </c>
      <c r="K130" s="75">
        <f t="shared" si="9"/>
        <v>25485</v>
      </c>
      <c r="L130" s="311"/>
      <c r="M130" s="311"/>
      <c r="N130" s="311"/>
      <c r="O130" s="311"/>
      <c r="P130" s="311"/>
      <c r="Q130" s="311"/>
      <c r="R130" s="311"/>
      <c r="S130" s="311"/>
      <c r="T130" s="311"/>
      <c r="U130" s="311"/>
      <c r="V130" s="311"/>
      <c r="W130" s="311"/>
      <c r="X130" s="311"/>
      <c r="Y130" s="311"/>
      <c r="Z130" s="311"/>
      <c r="AA130" s="311"/>
      <c r="AB130" s="311"/>
      <c r="AC130" s="311"/>
      <c r="AD130" s="311"/>
      <c r="AE130" s="311"/>
      <c r="AF130" s="311"/>
      <c r="AG130" s="311"/>
      <c r="AH130" s="311"/>
      <c r="AI130" s="311"/>
      <c r="AJ130" s="311"/>
      <c r="AK130" s="311"/>
      <c r="AL130" s="311"/>
      <c r="AM130" s="311"/>
      <c r="AN130" s="311"/>
      <c r="AO130" s="311"/>
      <c r="AP130" s="311"/>
      <c r="AQ130" s="311"/>
      <c r="AR130" s="311"/>
      <c r="AS130" s="311"/>
      <c r="AT130" s="311"/>
    </row>
    <row r="131" spans="2:46" ht="15" thickBot="1" x14ac:dyDescent="0.35">
      <c r="B131" s="72" t="s">
        <v>8</v>
      </c>
      <c r="C131" s="76">
        <f>SUM(C112:C130)</f>
        <v>3</v>
      </c>
      <c r="D131" s="67"/>
      <c r="E131" s="77">
        <f>SUM(E121:E130)</f>
        <v>25485</v>
      </c>
      <c r="F131" s="76">
        <f>SUM(F112:F130)</f>
        <v>15</v>
      </c>
      <c r="G131" s="67"/>
      <c r="H131" s="77">
        <f>SUM(H112:H130)</f>
        <v>125376</v>
      </c>
      <c r="I131" s="67"/>
      <c r="J131" s="67"/>
      <c r="K131" s="67"/>
      <c r="L131" s="311"/>
      <c r="M131" s="311"/>
      <c r="N131" s="311"/>
      <c r="O131" s="311"/>
      <c r="P131" s="311"/>
      <c r="Q131" s="311"/>
      <c r="R131" s="311"/>
      <c r="S131" s="311"/>
      <c r="T131" s="311"/>
      <c r="U131" s="311"/>
      <c r="V131" s="311"/>
      <c r="W131" s="311"/>
      <c r="X131" s="311"/>
      <c r="Y131" s="311"/>
      <c r="Z131" s="311"/>
      <c r="AA131" s="311"/>
      <c r="AB131" s="311"/>
      <c r="AC131" s="311"/>
      <c r="AD131" s="311"/>
      <c r="AE131" s="311"/>
      <c r="AF131" s="311"/>
      <c r="AG131" s="311"/>
      <c r="AH131" s="311"/>
      <c r="AI131" s="311"/>
      <c r="AJ131" s="311"/>
      <c r="AK131" s="311"/>
      <c r="AL131" s="311"/>
      <c r="AM131" s="311"/>
      <c r="AN131" s="311"/>
      <c r="AO131" s="311"/>
      <c r="AP131" s="311"/>
      <c r="AQ131" s="311"/>
      <c r="AR131" s="311"/>
      <c r="AS131" s="311"/>
      <c r="AT131" s="311"/>
    </row>
    <row r="132" spans="2:46" ht="15" thickTop="1" x14ac:dyDescent="0.3">
      <c r="B132" s="311"/>
      <c r="C132" s="311"/>
      <c r="D132" s="311"/>
      <c r="E132" s="311"/>
      <c r="F132" s="311"/>
      <c r="G132" s="311"/>
      <c r="H132" s="311"/>
      <c r="I132" s="311"/>
      <c r="J132" s="252"/>
      <c r="K132" s="311"/>
      <c r="L132" s="311"/>
      <c r="M132" s="311"/>
      <c r="N132" s="311"/>
      <c r="O132" s="311"/>
      <c r="P132" s="311"/>
      <c r="Q132" s="311"/>
      <c r="R132" s="311"/>
      <c r="S132" s="311"/>
      <c r="T132" s="311"/>
      <c r="U132" s="311"/>
      <c r="V132" s="311"/>
      <c r="W132" s="311"/>
      <c r="X132" s="311"/>
      <c r="Y132" s="311"/>
      <c r="Z132" s="311"/>
      <c r="AA132" s="311"/>
      <c r="AB132" s="311"/>
      <c r="AC132" s="311"/>
      <c r="AD132" s="311"/>
      <c r="AE132" s="311"/>
      <c r="AF132" s="311"/>
      <c r="AG132" s="311"/>
      <c r="AH132" s="311"/>
      <c r="AI132" s="311"/>
      <c r="AJ132" s="311"/>
      <c r="AK132" s="311"/>
      <c r="AL132" s="311"/>
      <c r="AM132" s="311"/>
      <c r="AN132" s="311"/>
      <c r="AO132" s="311"/>
      <c r="AP132" s="311"/>
      <c r="AQ132" s="311"/>
      <c r="AR132" s="311"/>
      <c r="AS132" s="311"/>
      <c r="AT132" s="311"/>
    </row>
    <row r="133" spans="2:46" ht="14.4" x14ac:dyDescent="0.3">
      <c r="C133" s="311"/>
      <c r="D133" s="311"/>
      <c r="E133" s="311"/>
    </row>
    <row r="134" spans="2:46" ht="14.4" x14ac:dyDescent="0.3">
      <c r="B134" s="40" t="s">
        <v>90</v>
      </c>
      <c r="C134" s="311"/>
      <c r="D134" s="311"/>
      <c r="E134" s="311"/>
      <c r="F134" s="311"/>
      <c r="G134" s="311"/>
      <c r="H134" s="311"/>
      <c r="I134" s="311"/>
    </row>
    <row r="135" spans="2:46" ht="14.4" x14ac:dyDescent="0.3">
      <c r="B135" s="301"/>
      <c r="C135" s="301"/>
      <c r="D135" s="301"/>
      <c r="E135" s="456" t="s">
        <v>2</v>
      </c>
      <c r="F135" s="456"/>
      <c r="G135" s="301"/>
      <c r="H135" s="301"/>
      <c r="I135" s="301" t="s">
        <v>543</v>
      </c>
    </row>
    <row r="136" spans="2:46" ht="28.8" x14ac:dyDescent="0.25">
      <c r="B136" s="323" t="s">
        <v>3</v>
      </c>
      <c r="C136" s="473" t="s">
        <v>554</v>
      </c>
      <c r="D136" s="474"/>
      <c r="E136" s="474"/>
      <c r="F136" s="475"/>
      <c r="G136" s="326" t="s">
        <v>512</v>
      </c>
      <c r="H136" s="327" t="s">
        <v>4</v>
      </c>
      <c r="I136" s="327" t="s">
        <v>5</v>
      </c>
    </row>
    <row r="137" spans="2:46" ht="14.4" x14ac:dyDescent="0.3">
      <c r="B137" s="5" t="s">
        <v>256</v>
      </c>
      <c r="C137" s="476"/>
      <c r="D137" s="572"/>
      <c r="E137" s="572"/>
      <c r="F137" s="573"/>
      <c r="G137" s="12"/>
      <c r="H137" s="9"/>
      <c r="I137" s="9"/>
    </row>
    <row r="138" spans="2:46" ht="14.4" x14ac:dyDescent="0.3">
      <c r="B138" s="6" t="s">
        <v>268</v>
      </c>
      <c r="C138" s="483" t="s">
        <v>270</v>
      </c>
      <c r="D138" s="509"/>
      <c r="E138" s="509"/>
      <c r="F138" s="510"/>
      <c r="G138" s="13">
        <v>5410</v>
      </c>
      <c r="H138" s="10">
        <v>1750</v>
      </c>
      <c r="I138" s="11"/>
    </row>
    <row r="139" spans="2:46" ht="14.4" x14ac:dyDescent="0.3">
      <c r="B139" s="7"/>
      <c r="C139" s="483" t="s">
        <v>115</v>
      </c>
      <c r="D139" s="509"/>
      <c r="E139" s="509"/>
      <c r="F139" s="510"/>
      <c r="G139" s="13">
        <v>1105</v>
      </c>
      <c r="H139" s="11">
        <f>ROUND(H138*'Données constantes'!C3,2)</f>
        <v>87.5</v>
      </c>
      <c r="I139" s="11"/>
    </row>
    <row r="140" spans="2:46" ht="14.4" x14ac:dyDescent="0.3">
      <c r="B140" s="7"/>
      <c r="C140" s="483" t="s">
        <v>119</v>
      </c>
      <c r="D140" s="509"/>
      <c r="E140" s="509"/>
      <c r="F140" s="510"/>
      <c r="G140" s="13">
        <v>1110</v>
      </c>
      <c r="H140" s="11">
        <f>ROUND(H138*'Données constantes'!C4,2)</f>
        <v>174.56</v>
      </c>
      <c r="I140" s="11"/>
    </row>
    <row r="141" spans="2:46" ht="14.4" x14ac:dyDescent="0.3">
      <c r="B141" s="7"/>
      <c r="C141" s="313" t="s">
        <v>116</v>
      </c>
      <c r="D141" s="313"/>
      <c r="E141" s="313"/>
      <c r="F141" s="313"/>
      <c r="G141" s="13">
        <v>1010</v>
      </c>
      <c r="H141" s="11"/>
      <c r="I141" s="11">
        <f>SUM(H138:H140)</f>
        <v>2012.06</v>
      </c>
    </row>
    <row r="142" spans="2:46" ht="14.4" x14ac:dyDescent="0.3">
      <c r="B142" s="7"/>
      <c r="C142" s="489" t="s">
        <v>659</v>
      </c>
      <c r="D142" s="570"/>
      <c r="E142" s="570"/>
      <c r="F142" s="571"/>
      <c r="G142" s="13"/>
      <c r="H142" s="11"/>
      <c r="I142" s="11"/>
    </row>
    <row r="143" spans="2:46" ht="14.4" x14ac:dyDescent="0.3">
      <c r="B143" s="7"/>
      <c r="C143" s="483"/>
      <c r="D143" s="509"/>
      <c r="E143" s="509"/>
      <c r="F143" s="510"/>
      <c r="G143" s="13"/>
      <c r="H143" s="11"/>
      <c r="I143" s="11"/>
    </row>
    <row r="144" spans="2:46" ht="14.4" x14ac:dyDescent="0.3">
      <c r="B144" s="6" t="s">
        <v>258</v>
      </c>
      <c r="C144" s="483" t="s">
        <v>120</v>
      </c>
      <c r="D144" s="509"/>
      <c r="E144" s="509"/>
      <c r="F144" s="510"/>
      <c r="G144" s="13">
        <v>1100</v>
      </c>
      <c r="H144" s="11">
        <f>SUM(I145:I147)</f>
        <v>42310.8</v>
      </c>
      <c r="I144" s="11"/>
    </row>
    <row r="145" spans="2:9" ht="14.4" x14ac:dyDescent="0.3">
      <c r="B145" s="7"/>
      <c r="C145" s="313" t="s">
        <v>19</v>
      </c>
      <c r="D145" s="313"/>
      <c r="E145" s="313"/>
      <c r="F145" s="313"/>
      <c r="G145" s="13">
        <v>4500</v>
      </c>
      <c r="H145" s="11"/>
      <c r="I145" s="11">
        <f>2*5400+1*6300+2*9850</f>
        <v>36800</v>
      </c>
    </row>
    <row r="146" spans="2:9" ht="14.4" x14ac:dyDescent="0.3">
      <c r="B146" s="7"/>
      <c r="C146" s="313" t="s">
        <v>117</v>
      </c>
      <c r="D146" s="313"/>
      <c r="E146" s="313"/>
      <c r="F146" s="313"/>
      <c r="G146" s="13">
        <v>2305</v>
      </c>
      <c r="H146" s="11"/>
      <c r="I146" s="11">
        <f>ROUND(I145*'Données constantes'!C3,2)</f>
        <v>1840</v>
      </c>
    </row>
    <row r="147" spans="2:9" ht="14.4" x14ac:dyDescent="0.3">
      <c r="B147" s="7"/>
      <c r="C147" s="313" t="s">
        <v>118</v>
      </c>
      <c r="D147" s="313"/>
      <c r="E147" s="313"/>
      <c r="F147" s="313"/>
      <c r="G147" s="13">
        <v>2310</v>
      </c>
      <c r="H147" s="11"/>
      <c r="I147" s="11">
        <f>ROUND(I145*'Données constantes'!C4,2)</f>
        <v>3670.8</v>
      </c>
    </row>
    <row r="148" spans="2:9" ht="14.4" x14ac:dyDescent="0.3">
      <c r="B148" s="7"/>
      <c r="C148" s="483" t="s">
        <v>660</v>
      </c>
      <c r="D148" s="509"/>
      <c r="E148" s="509"/>
      <c r="F148" s="510"/>
      <c r="G148" s="13"/>
      <c r="H148" s="11"/>
      <c r="I148" s="11"/>
    </row>
    <row r="149" spans="2:9" ht="14.4" x14ac:dyDescent="0.3">
      <c r="B149" s="7"/>
      <c r="C149" s="483"/>
      <c r="D149" s="509"/>
      <c r="E149" s="509"/>
      <c r="F149" s="510"/>
      <c r="G149" s="13"/>
      <c r="H149" s="11"/>
      <c r="I149" s="11"/>
    </row>
    <row r="150" spans="2:9" ht="14.4" x14ac:dyDescent="0.3">
      <c r="B150" s="6" t="s">
        <v>258</v>
      </c>
      <c r="C150" s="483" t="s">
        <v>20</v>
      </c>
      <c r="D150" s="509"/>
      <c r="E150" s="509"/>
      <c r="F150" s="510"/>
      <c r="G150" s="13">
        <v>5000</v>
      </c>
      <c r="H150" s="11">
        <f>H14+H39+H115</f>
        <v>28554.559999999998</v>
      </c>
      <c r="I150" s="11"/>
    </row>
    <row r="151" spans="2:9" ht="14.4" x14ac:dyDescent="0.3">
      <c r="B151" s="7"/>
      <c r="C151" s="313" t="s">
        <v>123</v>
      </c>
      <c r="D151" s="313"/>
      <c r="E151" s="313"/>
      <c r="F151" s="313"/>
      <c r="G151" s="13">
        <v>1180</v>
      </c>
      <c r="H151" s="11"/>
      <c r="I151" s="11">
        <f>H150</f>
        <v>28554.559999999998</v>
      </c>
    </row>
    <row r="152" spans="2:9" ht="14.4" x14ac:dyDescent="0.3">
      <c r="B152" s="7"/>
      <c r="C152" s="489" t="s">
        <v>271</v>
      </c>
      <c r="D152" s="570"/>
      <c r="E152" s="570"/>
      <c r="F152" s="571"/>
      <c r="G152" s="13"/>
      <c r="H152" s="11"/>
      <c r="I152" s="11"/>
    </row>
    <row r="153" spans="2:9" ht="14.4" x14ac:dyDescent="0.3">
      <c r="B153" s="7"/>
      <c r="C153" s="307"/>
      <c r="D153" s="308"/>
      <c r="E153" s="308"/>
      <c r="F153" s="309"/>
      <c r="G153" s="13"/>
      <c r="H153" s="11"/>
      <c r="I153" s="11"/>
    </row>
    <row r="154" spans="2:9" ht="14.4" x14ac:dyDescent="0.3">
      <c r="B154" s="6" t="s">
        <v>262</v>
      </c>
      <c r="C154" s="483" t="s">
        <v>116</v>
      </c>
      <c r="D154" s="509"/>
      <c r="E154" s="509"/>
      <c r="F154" s="510"/>
      <c r="G154" s="13">
        <v>1010</v>
      </c>
      <c r="H154" s="11">
        <f>SUM(I155:I157)</f>
        <v>29376.11</v>
      </c>
      <c r="I154" s="11"/>
    </row>
    <row r="155" spans="2:9" ht="14.4" x14ac:dyDescent="0.3">
      <c r="B155" s="6"/>
      <c r="C155" s="313" t="s">
        <v>19</v>
      </c>
      <c r="D155" s="308"/>
      <c r="E155" s="308"/>
      <c r="F155" s="309"/>
      <c r="G155" s="13">
        <v>4500</v>
      </c>
      <c r="H155" s="11"/>
      <c r="I155" s="11">
        <f>8850+6650+10050</f>
        <v>25550</v>
      </c>
    </row>
    <row r="156" spans="2:9" ht="14.4" x14ac:dyDescent="0.3">
      <c r="B156" s="7"/>
      <c r="C156" s="313" t="s">
        <v>117</v>
      </c>
      <c r="D156" s="308"/>
      <c r="E156" s="308"/>
      <c r="F156" s="309"/>
      <c r="G156" s="13">
        <v>2305</v>
      </c>
      <c r="H156" s="11"/>
      <c r="I156" s="11">
        <f>ROUND(I155*'Données constantes'!C3,2)</f>
        <v>1277.5</v>
      </c>
    </row>
    <row r="157" spans="2:9" ht="14.4" x14ac:dyDescent="0.3">
      <c r="B157" s="7"/>
      <c r="C157" s="313" t="s">
        <v>118</v>
      </c>
      <c r="D157" s="308"/>
      <c r="E157" s="308"/>
      <c r="F157" s="309"/>
      <c r="G157" s="13">
        <v>2310</v>
      </c>
      <c r="H157" s="11"/>
      <c r="I157" s="11">
        <f>ROUND(I155*'Données constantes'!C4,2)</f>
        <v>2548.61</v>
      </c>
    </row>
    <row r="158" spans="2:9" ht="30" customHeight="1" x14ac:dyDescent="0.3">
      <c r="B158" s="7"/>
      <c r="C158" s="480" t="s">
        <v>661</v>
      </c>
      <c r="D158" s="574"/>
      <c r="E158" s="574"/>
      <c r="F158" s="575"/>
      <c r="G158" s="13"/>
      <c r="H158" s="11"/>
      <c r="I158" s="11"/>
    </row>
    <row r="159" spans="2:9" ht="14.4" x14ac:dyDescent="0.3">
      <c r="B159" s="7"/>
      <c r="C159" s="306"/>
      <c r="D159" s="314"/>
      <c r="E159" s="314"/>
      <c r="F159" s="315"/>
      <c r="G159" s="13"/>
      <c r="H159" s="11"/>
      <c r="I159" s="11"/>
    </row>
    <row r="160" spans="2:9" ht="14.4" x14ac:dyDescent="0.3">
      <c r="B160" s="6" t="s">
        <v>262</v>
      </c>
      <c r="C160" s="483" t="s">
        <v>20</v>
      </c>
      <c r="D160" s="509"/>
      <c r="E160" s="509"/>
      <c r="F160" s="510"/>
      <c r="G160" s="13">
        <v>5000</v>
      </c>
      <c r="H160" s="11">
        <f>H91+H41+H117</f>
        <v>18560.989999999998</v>
      </c>
      <c r="I160" s="11"/>
    </row>
    <row r="161" spans="2:9" ht="14.4" x14ac:dyDescent="0.3">
      <c r="B161" s="6"/>
      <c r="C161" s="313" t="s">
        <v>123</v>
      </c>
      <c r="D161" s="313"/>
      <c r="E161" s="313"/>
      <c r="F161" s="313"/>
      <c r="G161" s="13">
        <v>1180</v>
      </c>
      <c r="H161" s="11"/>
      <c r="I161" s="11">
        <f>H160</f>
        <v>18560.989999999998</v>
      </c>
    </row>
    <row r="162" spans="2:9" ht="14.4" x14ac:dyDescent="0.3">
      <c r="B162" s="6"/>
      <c r="C162" s="489" t="s">
        <v>178</v>
      </c>
      <c r="D162" s="570"/>
      <c r="E162" s="570"/>
      <c r="F162" s="571"/>
      <c r="G162" s="13"/>
      <c r="H162" s="11"/>
      <c r="I162" s="11"/>
    </row>
    <row r="163" spans="2:9" ht="14.4" x14ac:dyDescent="0.3">
      <c r="B163" s="6"/>
      <c r="C163" s="307"/>
      <c r="D163" s="308"/>
      <c r="E163" s="308"/>
      <c r="F163" s="309"/>
      <c r="G163" s="13"/>
      <c r="H163" s="11"/>
      <c r="I163" s="11"/>
    </row>
    <row r="164" spans="2:9" ht="14.4" x14ac:dyDescent="0.3">
      <c r="B164" s="6" t="s">
        <v>265</v>
      </c>
      <c r="C164" s="483" t="s">
        <v>123</v>
      </c>
      <c r="D164" s="509"/>
      <c r="E164" s="509"/>
      <c r="F164" s="510"/>
      <c r="G164" s="13">
        <v>1180</v>
      </c>
      <c r="H164" s="11">
        <f>6675*2</f>
        <v>13350</v>
      </c>
      <c r="I164" s="11"/>
    </row>
    <row r="165" spans="2:9" ht="14.4" x14ac:dyDescent="0.3">
      <c r="B165" s="6"/>
      <c r="C165" s="307" t="s">
        <v>115</v>
      </c>
      <c r="D165" s="308"/>
      <c r="E165" s="308"/>
      <c r="F165" s="309"/>
      <c r="G165" s="13">
        <v>1105</v>
      </c>
      <c r="H165" s="11">
        <f>ROUND(H164*'Données constantes'!C3,2)</f>
        <v>667.5</v>
      </c>
      <c r="I165" s="11"/>
    </row>
    <row r="166" spans="2:9" ht="14.4" x14ac:dyDescent="0.3">
      <c r="B166" s="6"/>
      <c r="C166" s="307" t="s">
        <v>119</v>
      </c>
      <c r="D166" s="308"/>
      <c r="E166" s="308"/>
      <c r="F166" s="309"/>
      <c r="G166" s="13">
        <v>1110</v>
      </c>
      <c r="H166" s="11">
        <f>ROUND(H164*'Données constantes'!C4,2)</f>
        <v>1331.66</v>
      </c>
      <c r="I166" s="11"/>
    </row>
    <row r="167" spans="2:9" ht="14.4" x14ac:dyDescent="0.3">
      <c r="B167" s="6"/>
      <c r="C167" s="313" t="s">
        <v>9</v>
      </c>
      <c r="D167" s="308"/>
      <c r="E167" s="308"/>
      <c r="F167" s="309"/>
      <c r="G167" s="13">
        <v>2100</v>
      </c>
      <c r="H167" s="11"/>
      <c r="I167" s="11">
        <f>SUM(H164:H166)</f>
        <v>15349.16</v>
      </c>
    </row>
    <row r="168" spans="2:9" ht="14.4" x14ac:dyDescent="0.3">
      <c r="B168" s="6"/>
      <c r="C168" s="307" t="s">
        <v>662</v>
      </c>
      <c r="D168" s="308"/>
      <c r="E168" s="308"/>
      <c r="F168" s="309"/>
      <c r="G168" s="13"/>
      <c r="H168" s="11"/>
      <c r="I168" s="11"/>
    </row>
    <row r="169" spans="2:9" ht="14.4" x14ac:dyDescent="0.3">
      <c r="B169" s="6"/>
      <c r="C169" s="307"/>
      <c r="D169" s="308"/>
      <c r="E169" s="308"/>
      <c r="F169" s="309"/>
      <c r="G169" s="13"/>
      <c r="H169" s="11"/>
      <c r="I169" s="11"/>
    </row>
    <row r="170" spans="2:9" ht="14.4" x14ac:dyDescent="0.3">
      <c r="B170" s="6" t="s">
        <v>269</v>
      </c>
      <c r="C170" s="483" t="s">
        <v>116</v>
      </c>
      <c r="D170" s="509"/>
      <c r="E170" s="509"/>
      <c r="F170" s="510"/>
      <c r="G170" s="13">
        <v>1010</v>
      </c>
      <c r="H170" s="11">
        <v>6628.32</v>
      </c>
      <c r="I170" s="11"/>
    </row>
    <row r="171" spans="2:9" ht="14.4" x14ac:dyDescent="0.3">
      <c r="B171" s="6"/>
      <c r="C171" s="313" t="s">
        <v>120</v>
      </c>
      <c r="D171" s="313"/>
      <c r="E171" s="313"/>
      <c r="F171" s="313"/>
      <c r="G171" s="13">
        <v>1100</v>
      </c>
      <c r="H171" s="11"/>
      <c r="I171" s="11">
        <f>H170</f>
        <v>6628.32</v>
      </c>
    </row>
    <row r="172" spans="2:9" ht="30" customHeight="1" x14ac:dyDescent="0.3">
      <c r="B172" s="7"/>
      <c r="C172" s="489" t="s">
        <v>663</v>
      </c>
      <c r="D172" s="570"/>
      <c r="E172" s="570"/>
      <c r="F172" s="571"/>
      <c r="G172" s="13"/>
      <c r="H172" s="11"/>
      <c r="I172" s="11"/>
    </row>
    <row r="173" spans="2:9" ht="14.4" x14ac:dyDescent="0.3">
      <c r="B173" s="7"/>
      <c r="C173" s="307"/>
      <c r="D173" s="308"/>
      <c r="E173" s="308"/>
      <c r="F173" s="309"/>
      <c r="G173" s="13"/>
      <c r="H173" s="11"/>
      <c r="I173" s="11"/>
    </row>
    <row r="174" spans="2:9" ht="14.4" x14ac:dyDescent="0.3">
      <c r="B174" s="6" t="s">
        <v>272</v>
      </c>
      <c r="C174" s="483" t="s">
        <v>9</v>
      </c>
      <c r="D174" s="509"/>
      <c r="E174" s="509"/>
      <c r="F174" s="510"/>
      <c r="G174" s="13">
        <v>2100</v>
      </c>
      <c r="H174" s="11">
        <v>810.4</v>
      </c>
      <c r="I174" s="11"/>
    </row>
    <row r="175" spans="2:9" ht="14.4" x14ac:dyDescent="0.3">
      <c r="B175" s="7"/>
      <c r="C175" s="313" t="s">
        <v>116</v>
      </c>
      <c r="D175" s="313"/>
      <c r="E175" s="313"/>
      <c r="F175" s="313"/>
      <c r="G175" s="13">
        <v>1010</v>
      </c>
      <c r="H175" s="11"/>
      <c r="I175" s="11">
        <f>H174</f>
        <v>810.4</v>
      </c>
    </row>
    <row r="176" spans="2:9" ht="14.4" x14ac:dyDescent="0.3">
      <c r="B176" s="7"/>
      <c r="C176" s="489" t="s">
        <v>664</v>
      </c>
      <c r="D176" s="570"/>
      <c r="E176" s="570"/>
      <c r="F176" s="571"/>
      <c r="G176" s="13"/>
      <c r="H176" s="11"/>
      <c r="I176" s="11"/>
    </row>
    <row r="177" spans="2:9" ht="14.4" x14ac:dyDescent="0.3">
      <c r="B177" s="7"/>
      <c r="C177" s="307"/>
      <c r="D177" s="308"/>
      <c r="E177" s="308"/>
      <c r="F177" s="309"/>
      <c r="G177" s="13"/>
      <c r="H177" s="11"/>
      <c r="I177" s="11"/>
    </row>
    <row r="178" spans="2:9" ht="14.4" x14ac:dyDescent="0.3">
      <c r="B178" s="6" t="s">
        <v>259</v>
      </c>
      <c r="C178" s="483" t="s">
        <v>120</v>
      </c>
      <c r="D178" s="509"/>
      <c r="E178" s="509"/>
      <c r="F178" s="510"/>
      <c r="G178" s="13">
        <v>1100</v>
      </c>
      <c r="H178" s="11">
        <f>SUM(I179:I181)</f>
        <v>69789.83</v>
      </c>
      <c r="I178" s="11"/>
    </row>
    <row r="179" spans="2:9" ht="14.4" x14ac:dyDescent="0.3">
      <c r="B179" s="7"/>
      <c r="C179" s="576" t="s">
        <v>19</v>
      </c>
      <c r="D179" s="577"/>
      <c r="E179" s="577"/>
      <c r="F179" s="578"/>
      <c r="G179" s="13">
        <v>4500</v>
      </c>
      <c r="H179" s="11"/>
      <c r="I179" s="11">
        <f>2*5975+3*5400+3*10850</f>
        <v>60700</v>
      </c>
    </row>
    <row r="180" spans="2:9" ht="14.4" x14ac:dyDescent="0.3">
      <c r="B180" s="7"/>
      <c r="C180" s="576" t="s">
        <v>117</v>
      </c>
      <c r="D180" s="577"/>
      <c r="E180" s="577"/>
      <c r="F180" s="578"/>
      <c r="G180" s="13">
        <v>2305</v>
      </c>
      <c r="H180" s="11"/>
      <c r="I180" s="11">
        <f>ROUND(I179*'Données constantes'!C3,2)</f>
        <v>3035</v>
      </c>
    </row>
    <row r="181" spans="2:9" ht="14.4" x14ac:dyDescent="0.3">
      <c r="B181" s="7"/>
      <c r="C181" s="576" t="s">
        <v>118</v>
      </c>
      <c r="D181" s="577"/>
      <c r="E181" s="577"/>
      <c r="F181" s="578"/>
      <c r="G181" s="13">
        <v>2310</v>
      </c>
      <c r="H181" s="11"/>
      <c r="I181" s="11">
        <f>ROUND(I179*'Données constantes'!C4,2)</f>
        <v>6054.83</v>
      </c>
    </row>
    <row r="182" spans="2:9" ht="14.4" x14ac:dyDescent="0.3">
      <c r="B182" s="7"/>
      <c r="C182" s="307" t="s">
        <v>665</v>
      </c>
      <c r="D182" s="308"/>
      <c r="E182" s="308"/>
      <c r="F182" s="309"/>
      <c r="G182" s="13"/>
      <c r="H182" s="11"/>
      <c r="I182" s="11"/>
    </row>
    <row r="183" spans="2:9" ht="14.4" x14ac:dyDescent="0.3">
      <c r="B183" s="7"/>
      <c r="C183" s="307"/>
      <c r="D183" s="308"/>
      <c r="E183" s="308"/>
      <c r="F183" s="309"/>
      <c r="G183" s="13"/>
      <c r="H183" s="11"/>
      <c r="I183" s="11"/>
    </row>
    <row r="184" spans="2:9" ht="14.4" x14ac:dyDescent="0.3">
      <c r="B184" s="6" t="s">
        <v>259</v>
      </c>
      <c r="C184" s="483" t="s">
        <v>20</v>
      </c>
      <c r="D184" s="509"/>
      <c r="E184" s="509"/>
      <c r="F184" s="510"/>
      <c r="G184" s="13">
        <v>5000</v>
      </c>
      <c r="H184" s="11">
        <f>H94+H16+H119</f>
        <v>44476.32</v>
      </c>
      <c r="I184" s="11"/>
    </row>
    <row r="185" spans="2:9" ht="14.4" x14ac:dyDescent="0.3">
      <c r="B185" s="7"/>
      <c r="C185" s="313" t="s">
        <v>123</v>
      </c>
      <c r="D185" s="313"/>
      <c r="E185" s="313"/>
      <c r="F185" s="313"/>
      <c r="G185" s="13">
        <v>1180</v>
      </c>
      <c r="H185" s="11"/>
      <c r="I185" s="11">
        <f>H184</f>
        <v>44476.32</v>
      </c>
    </row>
    <row r="186" spans="2:9" ht="14.4" x14ac:dyDescent="0.3">
      <c r="B186" s="7"/>
      <c r="C186" s="489" t="s">
        <v>273</v>
      </c>
      <c r="D186" s="570"/>
      <c r="E186" s="570"/>
      <c r="F186" s="571"/>
      <c r="G186" s="13"/>
      <c r="H186" s="11"/>
      <c r="I186" s="11"/>
    </row>
    <row r="187" spans="2:9" ht="14.4" x14ac:dyDescent="0.3">
      <c r="B187" s="7"/>
      <c r="C187" s="307"/>
      <c r="D187" s="308"/>
      <c r="E187" s="308"/>
      <c r="F187" s="309"/>
      <c r="G187" s="13"/>
      <c r="H187" s="11"/>
      <c r="I187" s="11"/>
    </row>
    <row r="188" spans="2:9" ht="14.4" x14ac:dyDescent="0.3">
      <c r="B188" s="6" t="s">
        <v>266</v>
      </c>
      <c r="C188" s="483" t="s">
        <v>123</v>
      </c>
      <c r="D188" s="509"/>
      <c r="E188" s="509"/>
      <c r="F188" s="510"/>
      <c r="G188" s="13">
        <v>1180</v>
      </c>
      <c r="H188" s="11">
        <f>4*5050+3*8495</f>
        <v>45685</v>
      </c>
      <c r="I188" s="11"/>
    </row>
    <row r="189" spans="2:9" ht="14.4" x14ac:dyDescent="0.3">
      <c r="B189" s="6"/>
      <c r="C189" s="307" t="s">
        <v>115</v>
      </c>
      <c r="D189" s="308"/>
      <c r="E189" s="308"/>
      <c r="F189" s="309"/>
      <c r="G189" s="13">
        <v>1105</v>
      </c>
      <c r="H189" s="11">
        <f>ROUND(H188*'Données constantes'!C3,2)</f>
        <v>2284.25</v>
      </c>
      <c r="I189" s="11"/>
    </row>
    <row r="190" spans="2:9" ht="14.4" x14ac:dyDescent="0.3">
      <c r="B190" s="6"/>
      <c r="C190" s="307" t="s">
        <v>119</v>
      </c>
      <c r="D190" s="308"/>
      <c r="E190" s="308"/>
      <c r="F190" s="309"/>
      <c r="G190" s="13">
        <v>1110</v>
      </c>
      <c r="H190" s="11">
        <f>ROUND(H188*'Données constantes'!C4,2)</f>
        <v>4557.08</v>
      </c>
      <c r="I190" s="11"/>
    </row>
    <row r="191" spans="2:9" ht="14.4" x14ac:dyDescent="0.3">
      <c r="B191" s="6"/>
      <c r="C191" s="313" t="s">
        <v>9</v>
      </c>
      <c r="D191" s="308"/>
      <c r="E191" s="308"/>
      <c r="F191" s="309"/>
      <c r="G191" s="13">
        <v>2100</v>
      </c>
      <c r="H191" s="11"/>
      <c r="I191" s="11">
        <f>SUM(H188:H190)</f>
        <v>52526.33</v>
      </c>
    </row>
    <row r="192" spans="2:9" ht="14.4" x14ac:dyDescent="0.3">
      <c r="B192" s="6"/>
      <c r="C192" s="480" t="s">
        <v>666</v>
      </c>
      <c r="D192" s="574"/>
      <c r="E192" s="574"/>
      <c r="F192" s="575"/>
      <c r="G192" s="13"/>
      <c r="H192" s="11"/>
      <c r="I192" s="11"/>
    </row>
    <row r="193" spans="2:9" ht="14.4" x14ac:dyDescent="0.3">
      <c r="B193" s="7"/>
      <c r="C193" s="307"/>
      <c r="D193" s="308"/>
      <c r="E193" s="308"/>
      <c r="F193" s="309"/>
      <c r="G193" s="13"/>
      <c r="H193" s="11"/>
      <c r="I193" s="11"/>
    </row>
    <row r="194" spans="2:9" ht="14.4" x14ac:dyDescent="0.3">
      <c r="B194" s="6" t="s">
        <v>263</v>
      </c>
      <c r="C194" s="483" t="s">
        <v>116</v>
      </c>
      <c r="D194" s="509"/>
      <c r="E194" s="509"/>
      <c r="F194" s="510"/>
      <c r="G194" s="13">
        <v>1010</v>
      </c>
      <c r="H194" s="11">
        <f>SUM(I195:I197)</f>
        <v>30640.84</v>
      </c>
      <c r="I194" s="11"/>
    </row>
    <row r="195" spans="2:9" ht="14.4" x14ac:dyDescent="0.3">
      <c r="B195" s="6"/>
      <c r="C195" s="313" t="s">
        <v>19</v>
      </c>
      <c r="D195" s="308"/>
      <c r="E195" s="308"/>
      <c r="F195" s="309"/>
      <c r="G195" s="13">
        <v>4500</v>
      </c>
      <c r="H195" s="11"/>
      <c r="I195" s="11">
        <f>6600+8650+11400</f>
        <v>26650</v>
      </c>
    </row>
    <row r="196" spans="2:9" ht="14.4" x14ac:dyDescent="0.3">
      <c r="B196" s="7"/>
      <c r="C196" s="313" t="s">
        <v>117</v>
      </c>
      <c r="D196" s="308"/>
      <c r="E196" s="308"/>
      <c r="F196" s="309"/>
      <c r="G196" s="13">
        <v>2305</v>
      </c>
      <c r="H196" s="11"/>
      <c r="I196" s="11">
        <f>ROUND(I195*'Données constantes'!C3,2)</f>
        <v>1332.5</v>
      </c>
    </row>
    <row r="197" spans="2:9" ht="14.4" x14ac:dyDescent="0.3">
      <c r="B197" s="7"/>
      <c r="C197" s="313" t="s">
        <v>118</v>
      </c>
      <c r="D197" s="308"/>
      <c r="E197" s="308"/>
      <c r="F197" s="309"/>
      <c r="G197" s="13">
        <v>2310</v>
      </c>
      <c r="H197" s="11"/>
      <c r="I197" s="11">
        <f>ROUND(I195*'Données constantes'!C4,2)</f>
        <v>2658.34</v>
      </c>
    </row>
    <row r="198" spans="2:9" ht="30" customHeight="1" x14ac:dyDescent="0.3">
      <c r="B198" s="7"/>
      <c r="C198" s="480" t="s">
        <v>667</v>
      </c>
      <c r="D198" s="574"/>
      <c r="E198" s="574"/>
      <c r="F198" s="575"/>
      <c r="G198" s="13"/>
      <c r="H198" s="11"/>
      <c r="I198" s="11"/>
    </row>
    <row r="199" spans="2:9" ht="14.4" x14ac:dyDescent="0.3">
      <c r="B199" s="7"/>
      <c r="C199" s="307"/>
      <c r="D199" s="308"/>
      <c r="E199" s="308"/>
      <c r="F199" s="309"/>
      <c r="G199" s="13"/>
      <c r="H199" s="11"/>
      <c r="I199" s="11"/>
    </row>
    <row r="200" spans="2:9" ht="14.4" x14ac:dyDescent="0.3">
      <c r="B200" s="6" t="s">
        <v>263</v>
      </c>
      <c r="C200" s="483" t="s">
        <v>20</v>
      </c>
      <c r="D200" s="509"/>
      <c r="E200" s="509"/>
      <c r="F200" s="510"/>
      <c r="G200" s="13">
        <v>5000</v>
      </c>
      <c r="H200" s="11">
        <f>H43+H101+H124</f>
        <v>18560.989999999998</v>
      </c>
      <c r="I200" s="11"/>
    </row>
    <row r="201" spans="2:9" ht="14.4" x14ac:dyDescent="0.3">
      <c r="B201" s="7"/>
      <c r="C201" s="313" t="s">
        <v>123</v>
      </c>
      <c r="D201" s="313"/>
      <c r="E201" s="313"/>
      <c r="F201" s="313"/>
      <c r="G201" s="13">
        <v>1180</v>
      </c>
      <c r="H201" s="11"/>
      <c r="I201" s="11">
        <f>H200</f>
        <v>18560.989999999998</v>
      </c>
    </row>
    <row r="202" spans="2:9" ht="14.4" x14ac:dyDescent="0.3">
      <c r="B202" s="7"/>
      <c r="C202" s="489" t="s">
        <v>274</v>
      </c>
      <c r="D202" s="570"/>
      <c r="E202" s="570"/>
      <c r="F202" s="571"/>
      <c r="G202" s="13"/>
      <c r="H202" s="11"/>
      <c r="I202" s="11"/>
    </row>
    <row r="203" spans="2:9" ht="14.4" x14ac:dyDescent="0.3">
      <c r="B203" s="7"/>
      <c r="C203" s="307"/>
      <c r="D203" s="308"/>
      <c r="E203" s="308"/>
      <c r="F203" s="309"/>
      <c r="G203" s="13"/>
      <c r="H203" s="11"/>
      <c r="I203" s="11"/>
    </row>
    <row r="204" spans="2:9" ht="14.4" x14ac:dyDescent="0.3">
      <c r="B204" s="6" t="s">
        <v>260</v>
      </c>
      <c r="C204" s="601" t="s">
        <v>123</v>
      </c>
      <c r="D204" s="602"/>
      <c r="E204" s="602"/>
      <c r="F204" s="603"/>
      <c r="G204" s="13">
        <v>1180</v>
      </c>
      <c r="H204" s="605">
        <f>2*3580+4*5575+5*6620</f>
        <v>62560</v>
      </c>
      <c r="I204" s="11"/>
    </row>
    <row r="205" spans="2:9" ht="14.4" x14ac:dyDescent="0.3">
      <c r="B205" s="6"/>
      <c r="C205" s="604" t="s">
        <v>115</v>
      </c>
      <c r="D205" s="610"/>
      <c r="E205" s="610"/>
      <c r="F205" s="611"/>
      <c r="G205" s="13">
        <v>1105</v>
      </c>
      <c r="H205" s="605">
        <f>ROUND(H204*'Données constantes'!C3,2)</f>
        <v>3128</v>
      </c>
      <c r="I205" s="11"/>
    </row>
    <row r="206" spans="2:9" ht="14.4" x14ac:dyDescent="0.3">
      <c r="B206" s="6"/>
      <c r="C206" s="604" t="s">
        <v>119</v>
      </c>
      <c r="D206" s="610"/>
      <c r="E206" s="610"/>
      <c r="F206" s="611"/>
      <c r="G206" s="13">
        <v>1110</v>
      </c>
      <c r="H206" s="605">
        <f>ROUND(H204*'Données constantes'!C4,2)</f>
        <v>6240.36</v>
      </c>
      <c r="I206" s="11"/>
    </row>
    <row r="207" spans="2:9" ht="14.4" x14ac:dyDescent="0.3">
      <c r="B207" s="6"/>
      <c r="C207" s="606" t="s">
        <v>9</v>
      </c>
      <c r="D207" s="610"/>
      <c r="E207" s="610"/>
      <c r="F207" s="611"/>
      <c r="G207" s="13">
        <v>2100</v>
      </c>
      <c r="H207" s="11"/>
      <c r="I207" s="605">
        <f>SUM(H204:H206)</f>
        <v>71928.36</v>
      </c>
    </row>
    <row r="208" spans="2:9" ht="14.4" x14ac:dyDescent="0.3">
      <c r="B208" s="6"/>
      <c r="C208" s="480" t="s">
        <v>668</v>
      </c>
      <c r="D208" s="574"/>
      <c r="E208" s="574"/>
      <c r="F208" s="575"/>
      <c r="G208" s="13"/>
      <c r="H208" s="11"/>
      <c r="I208" s="11"/>
    </row>
    <row r="209" spans="2:9" ht="14.4" x14ac:dyDescent="0.3">
      <c r="B209" s="7"/>
      <c r="C209" s="307"/>
      <c r="D209" s="308"/>
      <c r="E209" s="308"/>
      <c r="F209" s="309"/>
      <c r="G209" s="13"/>
      <c r="H209" s="11"/>
      <c r="I209" s="11"/>
    </row>
    <row r="210" spans="2:9" ht="14.4" x14ac:dyDescent="0.3">
      <c r="B210" s="6" t="s">
        <v>261</v>
      </c>
      <c r="C210" s="483" t="s">
        <v>123</v>
      </c>
      <c r="D210" s="509"/>
      <c r="E210" s="509"/>
      <c r="F210" s="510"/>
      <c r="G210" s="13">
        <v>1180</v>
      </c>
      <c r="H210" s="11">
        <v>1100</v>
      </c>
      <c r="I210" s="11"/>
    </row>
    <row r="211" spans="2:9" ht="14.4" x14ac:dyDescent="0.3">
      <c r="B211" s="6"/>
      <c r="C211" s="307" t="s">
        <v>115</v>
      </c>
      <c r="D211" s="308"/>
      <c r="E211" s="308"/>
      <c r="F211" s="309"/>
      <c r="G211" s="13">
        <v>1105</v>
      </c>
      <c r="H211" s="11">
        <f>ROUND(H210*'Données constantes'!C3,2)</f>
        <v>55</v>
      </c>
      <c r="I211" s="11"/>
    </row>
    <row r="212" spans="2:9" ht="14.4" x14ac:dyDescent="0.3">
      <c r="B212" s="6"/>
      <c r="C212" s="307" t="s">
        <v>119</v>
      </c>
      <c r="D212" s="308"/>
      <c r="E212" s="308"/>
      <c r="F212" s="309"/>
      <c r="G212" s="13">
        <v>1110</v>
      </c>
      <c r="H212" s="11">
        <f>ROUND(H210*'Données constantes'!C4,2)</f>
        <v>109.73</v>
      </c>
      <c r="I212" s="11"/>
    </row>
    <row r="213" spans="2:9" ht="14.4" x14ac:dyDescent="0.3">
      <c r="B213" s="6"/>
      <c r="C213" s="313" t="s">
        <v>9</v>
      </c>
      <c r="D213" s="308"/>
      <c r="E213" s="308"/>
      <c r="F213" s="309"/>
      <c r="G213" s="13">
        <v>2100</v>
      </c>
      <c r="H213" s="11"/>
      <c r="I213" s="11">
        <f>SUM(H210:H212)</f>
        <v>1264.73</v>
      </c>
    </row>
    <row r="214" spans="2:9" ht="14.4" x14ac:dyDescent="0.3">
      <c r="B214" s="6"/>
      <c r="C214" s="480" t="s">
        <v>669</v>
      </c>
      <c r="D214" s="574"/>
      <c r="E214" s="574"/>
      <c r="F214" s="575"/>
      <c r="G214" s="13"/>
      <c r="H214" s="11"/>
      <c r="I214" s="11"/>
    </row>
    <row r="215" spans="2:9" ht="14.4" x14ac:dyDescent="0.3">
      <c r="B215" s="6"/>
      <c r="C215" s="306"/>
      <c r="D215" s="314"/>
      <c r="E215" s="314"/>
      <c r="F215" s="315"/>
      <c r="G215" s="13"/>
      <c r="H215" s="11"/>
      <c r="I215" s="11"/>
    </row>
    <row r="216" spans="2:9" ht="14.4" x14ac:dyDescent="0.3">
      <c r="B216" s="6" t="s">
        <v>505</v>
      </c>
      <c r="C216" s="113" t="s">
        <v>20</v>
      </c>
      <c r="D216" s="314"/>
      <c r="E216" s="314"/>
      <c r="F216" s="315"/>
      <c r="G216" s="13">
        <v>5000</v>
      </c>
      <c r="H216" s="11">
        <f>H24</f>
        <v>3238.78</v>
      </c>
      <c r="I216" s="11"/>
    </row>
    <row r="217" spans="2:9" ht="14.4" x14ac:dyDescent="0.3">
      <c r="B217" s="6"/>
      <c r="C217" s="296" t="s">
        <v>123</v>
      </c>
      <c r="D217" s="314"/>
      <c r="E217" s="314"/>
      <c r="F217" s="315"/>
      <c r="G217" s="13">
        <v>1180</v>
      </c>
      <c r="H217" s="11"/>
      <c r="I217" s="11">
        <f>H216</f>
        <v>3238.78</v>
      </c>
    </row>
    <row r="218" spans="2:9" ht="30" customHeight="1" x14ac:dyDescent="0.3">
      <c r="B218" s="6"/>
      <c r="C218" s="480" t="s">
        <v>605</v>
      </c>
      <c r="D218" s="574"/>
      <c r="E218" s="574"/>
      <c r="F218" s="575"/>
      <c r="G218" s="13"/>
      <c r="H218" s="11"/>
      <c r="I218" s="11"/>
    </row>
    <row r="219" spans="2:9" ht="14.4" x14ac:dyDescent="0.3">
      <c r="B219" s="6"/>
      <c r="C219" s="306"/>
      <c r="D219" s="314"/>
      <c r="E219" s="314"/>
      <c r="F219" s="315"/>
      <c r="G219" s="13"/>
      <c r="H219" s="11"/>
      <c r="I219" s="11"/>
    </row>
    <row r="220" spans="2:9" ht="14.4" x14ac:dyDescent="0.3">
      <c r="B220" s="6" t="s">
        <v>264</v>
      </c>
      <c r="C220" s="601" t="s">
        <v>120</v>
      </c>
      <c r="D220" s="602"/>
      <c r="E220" s="602"/>
      <c r="F220" s="603"/>
      <c r="G220" s="13">
        <v>1100</v>
      </c>
      <c r="H220" s="605">
        <f>SUM(I221:I223)</f>
        <v>193301.72</v>
      </c>
      <c r="I220" s="11"/>
    </row>
    <row r="221" spans="2:9" ht="14.4" x14ac:dyDescent="0.3">
      <c r="B221" s="7"/>
      <c r="C221" s="607" t="s">
        <v>19</v>
      </c>
      <c r="D221" s="608"/>
      <c r="E221" s="608"/>
      <c r="F221" s="609"/>
      <c r="G221" s="13">
        <v>4500</v>
      </c>
      <c r="H221" s="11"/>
      <c r="I221" s="605">
        <f>4*7475+5*8295+9*10750</f>
        <v>168125</v>
      </c>
    </row>
    <row r="222" spans="2:9" ht="14.4" x14ac:dyDescent="0.3">
      <c r="B222" s="7"/>
      <c r="C222" s="607" t="s">
        <v>117</v>
      </c>
      <c r="D222" s="608"/>
      <c r="E222" s="608"/>
      <c r="F222" s="609"/>
      <c r="G222" s="13">
        <v>2305</v>
      </c>
      <c r="H222" s="11"/>
      <c r="I222" s="605">
        <f>ROUND(I221*'Données constantes'!C3,2)</f>
        <v>8406.25</v>
      </c>
    </row>
    <row r="223" spans="2:9" ht="14.4" x14ac:dyDescent="0.3">
      <c r="B223" s="7"/>
      <c r="C223" s="607" t="s">
        <v>118</v>
      </c>
      <c r="D223" s="608"/>
      <c r="E223" s="608"/>
      <c r="F223" s="609"/>
      <c r="G223" s="13">
        <v>2310</v>
      </c>
      <c r="H223" s="11"/>
      <c r="I223" s="605">
        <f>ROUND(I221*'Données constantes'!C4,2)</f>
        <v>16770.47</v>
      </c>
    </row>
    <row r="224" spans="2:9" ht="14.4" x14ac:dyDescent="0.3">
      <c r="B224" s="7"/>
      <c r="C224" s="307" t="s">
        <v>670</v>
      </c>
      <c r="D224" s="308"/>
      <c r="E224" s="308"/>
      <c r="F224" s="309"/>
      <c r="G224" s="13"/>
      <c r="H224" s="11"/>
      <c r="I224" s="11"/>
    </row>
    <row r="225" spans="2:9" ht="14.4" x14ac:dyDescent="0.3">
      <c r="B225" s="7"/>
      <c r="C225" s="307"/>
      <c r="D225" s="308"/>
      <c r="E225" s="308"/>
      <c r="F225" s="309"/>
      <c r="G225" s="13"/>
      <c r="H225" s="11"/>
      <c r="I225" s="11"/>
    </row>
    <row r="226" spans="2:9" ht="14.4" x14ac:dyDescent="0.3">
      <c r="B226" s="6" t="s">
        <v>264</v>
      </c>
      <c r="C226" s="601" t="s">
        <v>20</v>
      </c>
      <c r="D226" s="602"/>
      <c r="E226" s="602"/>
      <c r="F226" s="603"/>
      <c r="G226" s="13">
        <v>5000</v>
      </c>
      <c r="H226" s="605">
        <f>H52+H77+H128</f>
        <v>130243.4</v>
      </c>
      <c r="I226" s="11"/>
    </row>
    <row r="227" spans="2:9" ht="14.4" x14ac:dyDescent="0.3">
      <c r="B227" s="7"/>
      <c r="C227" s="606" t="s">
        <v>123</v>
      </c>
      <c r="D227" s="606"/>
      <c r="E227" s="606"/>
      <c r="F227" s="606"/>
      <c r="G227" s="13">
        <v>1180</v>
      </c>
      <c r="H227" s="11"/>
      <c r="I227" s="615">
        <f>H226</f>
        <v>130243.4</v>
      </c>
    </row>
    <row r="228" spans="2:9" ht="14.4" x14ac:dyDescent="0.3">
      <c r="B228" s="7"/>
      <c r="C228" s="489" t="s">
        <v>275</v>
      </c>
      <c r="D228" s="570"/>
      <c r="E228" s="570"/>
      <c r="F228" s="571"/>
      <c r="G228" s="13"/>
      <c r="H228" s="11"/>
      <c r="I228" s="11"/>
    </row>
    <row r="229" spans="2:9" ht="14.4" x14ac:dyDescent="0.3">
      <c r="B229" s="7"/>
      <c r="C229" s="307"/>
      <c r="D229" s="308"/>
      <c r="E229" s="308"/>
      <c r="F229" s="309"/>
      <c r="G229" s="13"/>
      <c r="H229" s="11"/>
      <c r="I229" s="11"/>
    </row>
    <row r="230" spans="2:9" ht="14.4" x14ac:dyDescent="0.3">
      <c r="B230" s="6" t="s">
        <v>267</v>
      </c>
      <c r="C230" s="604" t="s">
        <v>140</v>
      </c>
      <c r="D230" s="610"/>
      <c r="E230" s="610"/>
      <c r="F230" s="611"/>
      <c r="G230" s="13">
        <v>4510</v>
      </c>
      <c r="H230" s="11">
        <v>10750</v>
      </c>
      <c r="I230" s="11"/>
    </row>
    <row r="231" spans="2:9" ht="14.4" x14ac:dyDescent="0.3">
      <c r="B231" s="7"/>
      <c r="C231" s="612" t="s">
        <v>117</v>
      </c>
      <c r="D231" s="613"/>
      <c r="E231" s="613"/>
      <c r="F231" s="614"/>
      <c r="G231" s="13">
        <v>2305</v>
      </c>
      <c r="H231" s="11">
        <f>ROUND(H230*'Données constantes'!C3,2)</f>
        <v>537.5</v>
      </c>
      <c r="I231" s="11"/>
    </row>
    <row r="232" spans="2:9" ht="14.4" x14ac:dyDescent="0.3">
      <c r="B232" s="7"/>
      <c r="C232" s="612" t="s">
        <v>118</v>
      </c>
      <c r="D232" s="613"/>
      <c r="E232" s="613"/>
      <c r="F232" s="614"/>
      <c r="G232" s="13">
        <v>2310</v>
      </c>
      <c r="H232" s="11">
        <f>ROUND(H230*'Données constantes'!C4,2)</f>
        <v>1072.31</v>
      </c>
      <c r="I232" s="11"/>
    </row>
    <row r="233" spans="2:9" ht="14.4" x14ac:dyDescent="0.3">
      <c r="B233" s="7"/>
      <c r="C233" s="607" t="s">
        <v>120</v>
      </c>
      <c r="D233" s="608"/>
      <c r="E233" s="608"/>
      <c r="F233" s="609"/>
      <c r="G233" s="13">
        <v>1100</v>
      </c>
      <c r="H233" s="11"/>
      <c r="I233" s="11">
        <f>SUM(H230:H232)</f>
        <v>12359.81</v>
      </c>
    </row>
    <row r="234" spans="2:9" ht="14.4" x14ac:dyDescent="0.3">
      <c r="B234" s="7"/>
      <c r="C234" s="582" t="s">
        <v>671</v>
      </c>
      <c r="D234" s="583"/>
      <c r="E234" s="583"/>
      <c r="F234" s="584"/>
      <c r="G234" s="13"/>
      <c r="H234" s="11"/>
      <c r="I234" s="11"/>
    </row>
    <row r="235" spans="2:9" ht="14.4" x14ac:dyDescent="0.3">
      <c r="B235" s="7"/>
      <c r="C235" s="194"/>
      <c r="D235" s="195"/>
      <c r="E235" s="195"/>
      <c r="F235" s="196"/>
      <c r="G235" s="13"/>
      <c r="H235" s="11"/>
      <c r="I235" s="11"/>
    </row>
    <row r="236" spans="2:9" ht="14.4" x14ac:dyDescent="0.3">
      <c r="B236" s="6" t="s">
        <v>267</v>
      </c>
      <c r="C236" s="601" t="s">
        <v>123</v>
      </c>
      <c r="D236" s="602"/>
      <c r="E236" s="602"/>
      <c r="F236" s="603"/>
      <c r="G236" s="13">
        <v>1180</v>
      </c>
      <c r="H236" s="11">
        <f>I237</f>
        <v>8495</v>
      </c>
      <c r="I236" s="11"/>
    </row>
    <row r="237" spans="2:9" ht="14.4" x14ac:dyDescent="0.3">
      <c r="B237" s="7"/>
      <c r="C237" s="607" t="s">
        <v>20</v>
      </c>
      <c r="D237" s="608"/>
      <c r="E237" s="608"/>
      <c r="F237" s="609"/>
      <c r="G237" s="13">
        <v>5000</v>
      </c>
      <c r="H237" s="11"/>
      <c r="I237" s="11">
        <f>-H130</f>
        <v>8495</v>
      </c>
    </row>
    <row r="238" spans="2:9" ht="14.4" x14ac:dyDescent="0.3">
      <c r="B238" s="7"/>
      <c r="C238" s="489" t="s">
        <v>604</v>
      </c>
      <c r="D238" s="570"/>
      <c r="E238" s="570"/>
      <c r="F238" s="571"/>
      <c r="G238" s="13"/>
      <c r="H238" s="11"/>
      <c r="I238" s="11"/>
    </row>
    <row r="239" spans="2:9" ht="14.4" x14ac:dyDescent="0.3">
      <c r="B239" s="311"/>
      <c r="C239" s="311"/>
      <c r="D239" s="311"/>
      <c r="E239" s="311"/>
      <c r="F239" s="311"/>
      <c r="G239" s="311"/>
      <c r="H239" s="311"/>
      <c r="I239" s="311"/>
    </row>
    <row r="240" spans="2:9" ht="14.4" x14ac:dyDescent="0.3">
      <c r="B240" s="40" t="s">
        <v>276</v>
      </c>
      <c r="C240" s="311"/>
      <c r="D240" s="311"/>
      <c r="E240" s="311"/>
      <c r="F240" s="311"/>
      <c r="G240" s="311"/>
      <c r="H240" s="311"/>
      <c r="I240" s="311"/>
    </row>
    <row r="241" spans="2:9" ht="16.2" x14ac:dyDescent="0.3">
      <c r="B241" s="432"/>
      <c r="C241" s="569" t="s">
        <v>125</v>
      </c>
      <c r="D241" s="569"/>
      <c r="E241" s="440" t="s">
        <v>544</v>
      </c>
      <c r="F241" s="311"/>
      <c r="G241" s="311"/>
      <c r="H241" s="311"/>
      <c r="I241" s="311"/>
    </row>
    <row r="242" spans="2:9" ht="14.4" x14ac:dyDescent="0.3">
      <c r="B242" s="141"/>
      <c r="C242" s="142" t="s">
        <v>4</v>
      </c>
      <c r="D242" s="143" t="s">
        <v>5</v>
      </c>
      <c r="E242" s="144"/>
      <c r="F242" s="311"/>
      <c r="G242" s="311"/>
      <c r="H242" s="311"/>
      <c r="I242" s="311"/>
    </row>
    <row r="243" spans="2:9" ht="14.4" x14ac:dyDescent="0.3">
      <c r="B243" s="145" t="s">
        <v>257</v>
      </c>
      <c r="C243" s="157">
        <v>322939.74</v>
      </c>
      <c r="D243" s="146"/>
      <c r="E243" s="147"/>
      <c r="F243" s="311"/>
      <c r="G243" s="311"/>
      <c r="H243" s="311"/>
      <c r="I243" s="311"/>
    </row>
    <row r="244" spans="2:9" ht="14.4" x14ac:dyDescent="0.3">
      <c r="B244" s="148"/>
      <c r="C244" s="157"/>
      <c r="D244" s="151">
        <f>I151</f>
        <v>28554.559999999998</v>
      </c>
      <c r="E244" s="147" t="s">
        <v>258</v>
      </c>
      <c r="F244" s="311"/>
      <c r="G244" s="311"/>
      <c r="H244" s="311"/>
      <c r="I244" s="311"/>
    </row>
    <row r="245" spans="2:9" ht="14.4" x14ac:dyDescent="0.3">
      <c r="B245" s="148"/>
      <c r="C245" s="157"/>
      <c r="D245" s="151">
        <f>I161</f>
        <v>18560.989999999998</v>
      </c>
      <c r="E245" s="147" t="s">
        <v>262</v>
      </c>
      <c r="F245" s="311"/>
      <c r="G245" s="311"/>
      <c r="H245" s="311"/>
      <c r="I245" s="311"/>
    </row>
    <row r="246" spans="2:9" ht="14.4" x14ac:dyDescent="0.3">
      <c r="B246" s="145" t="s">
        <v>265</v>
      </c>
      <c r="C246" s="157">
        <f>H164</f>
        <v>13350</v>
      </c>
      <c r="D246" s="151"/>
      <c r="E246" s="147"/>
      <c r="F246" s="311"/>
      <c r="G246" s="311"/>
      <c r="H246" s="311"/>
      <c r="I246" s="311"/>
    </row>
    <row r="247" spans="2:9" ht="14.4" x14ac:dyDescent="0.3">
      <c r="B247" s="148"/>
      <c r="C247" s="157"/>
      <c r="D247" s="151">
        <f>I185</f>
        <v>44476.32</v>
      </c>
      <c r="E247" s="147" t="s">
        <v>259</v>
      </c>
      <c r="F247" s="311"/>
      <c r="G247" s="311"/>
      <c r="H247" s="311"/>
      <c r="I247" s="311"/>
    </row>
    <row r="248" spans="2:9" ht="14.4" x14ac:dyDescent="0.3">
      <c r="B248" s="145" t="s">
        <v>266</v>
      </c>
      <c r="C248" s="157">
        <f>H188</f>
        <v>45685</v>
      </c>
      <c r="D248" s="151"/>
      <c r="E248" s="147"/>
      <c r="F248" s="311"/>
      <c r="G248" s="311"/>
      <c r="H248" s="311"/>
      <c r="I248" s="311"/>
    </row>
    <row r="249" spans="2:9" ht="14.4" x14ac:dyDescent="0.3">
      <c r="B249" s="148"/>
      <c r="C249" s="157"/>
      <c r="D249" s="151">
        <f>I201</f>
        <v>18560.989999999998</v>
      </c>
      <c r="E249" s="147" t="s">
        <v>263</v>
      </c>
      <c r="F249" s="311"/>
      <c r="G249" s="311"/>
      <c r="H249" s="311"/>
      <c r="I249" s="311"/>
    </row>
    <row r="250" spans="2:9" ht="14.4" x14ac:dyDescent="0.3">
      <c r="B250" s="145" t="s">
        <v>260</v>
      </c>
      <c r="C250" s="157">
        <f>H204</f>
        <v>62560</v>
      </c>
      <c r="D250" s="151"/>
      <c r="E250" s="147"/>
      <c r="F250" s="311"/>
      <c r="G250" s="311"/>
      <c r="H250" s="311"/>
      <c r="I250" s="311"/>
    </row>
    <row r="251" spans="2:9" ht="14.4" x14ac:dyDescent="0.3">
      <c r="B251" s="145" t="s">
        <v>261</v>
      </c>
      <c r="C251" s="157">
        <v>1100</v>
      </c>
      <c r="D251" s="151"/>
      <c r="E251" s="147"/>
      <c r="F251" s="311"/>
      <c r="G251" s="311"/>
      <c r="H251" s="311"/>
      <c r="I251" s="311"/>
    </row>
    <row r="252" spans="2:9" ht="14.4" x14ac:dyDescent="0.3">
      <c r="B252" s="145"/>
      <c r="C252" s="157"/>
      <c r="D252" s="151">
        <f>H24</f>
        <v>3238.78</v>
      </c>
      <c r="E252" s="147" t="s">
        <v>505</v>
      </c>
      <c r="F252" s="311"/>
      <c r="G252" s="311"/>
      <c r="H252" s="311"/>
      <c r="I252" s="311"/>
    </row>
    <row r="253" spans="2:9" ht="14.4" x14ac:dyDescent="0.3">
      <c r="B253" s="148"/>
      <c r="C253" s="157"/>
      <c r="D253" s="151">
        <f>I227</f>
        <v>130243.4</v>
      </c>
      <c r="E253" s="147" t="s">
        <v>264</v>
      </c>
      <c r="F253" s="311"/>
      <c r="G253" s="311"/>
      <c r="H253" s="311"/>
      <c r="I253" s="311"/>
    </row>
    <row r="254" spans="2:9" ht="14.4" x14ac:dyDescent="0.3">
      <c r="B254" s="145" t="s">
        <v>267</v>
      </c>
      <c r="C254" s="157">
        <f>H236</f>
        <v>8495</v>
      </c>
      <c r="D254" s="151"/>
      <c r="E254" s="149"/>
      <c r="F254" s="311"/>
      <c r="G254" s="311"/>
      <c r="H254" s="311"/>
      <c r="I254" s="311"/>
    </row>
    <row r="255" spans="2:9" ht="14.4" x14ac:dyDescent="0.3">
      <c r="B255" s="150"/>
      <c r="C255" s="158"/>
      <c r="D255" s="151"/>
      <c r="E255" s="148"/>
      <c r="F255" s="311"/>
      <c r="G255" s="311"/>
      <c r="H255" s="311"/>
      <c r="I255" s="311"/>
    </row>
    <row r="256" spans="2:9" ht="15" thickBot="1" x14ac:dyDescent="0.35">
      <c r="B256" s="141"/>
      <c r="C256" s="253">
        <f>C243-D244-D245+C246-D247+C248-D249+C250+C251-D252-D253+C254</f>
        <v>210494.69999999998</v>
      </c>
      <c r="D256" s="152"/>
      <c r="E256" s="144"/>
      <c r="F256" s="311"/>
      <c r="G256" s="311"/>
      <c r="H256" s="311"/>
      <c r="I256" s="311"/>
    </row>
    <row r="257" spans="2:9" ht="15" thickTop="1" x14ac:dyDescent="0.3">
      <c r="B257" s="311"/>
      <c r="C257" s="311"/>
      <c r="D257" s="311"/>
      <c r="E257" s="311"/>
      <c r="F257" s="311"/>
      <c r="G257" s="311"/>
      <c r="H257" s="311"/>
      <c r="I257" s="311"/>
    </row>
    <row r="258" spans="2:9" ht="14.4" x14ac:dyDescent="0.3">
      <c r="B258" s="40" t="s">
        <v>277</v>
      </c>
      <c r="C258" s="311"/>
      <c r="D258" s="311"/>
      <c r="E258" s="311"/>
      <c r="F258" s="311"/>
      <c r="G258" s="311"/>
      <c r="H258" s="311"/>
      <c r="I258" s="311"/>
    </row>
    <row r="259" spans="2:9" ht="14.4" x14ac:dyDescent="0.3">
      <c r="B259" s="468" t="s">
        <v>254</v>
      </c>
      <c r="C259" s="468"/>
      <c r="D259" s="468"/>
      <c r="E259" s="468"/>
      <c r="F259" s="311"/>
      <c r="G259" s="311"/>
      <c r="H259" s="311"/>
    </row>
    <row r="260" spans="2:9" ht="14.4" x14ac:dyDescent="0.3">
      <c r="B260" s="468" t="s">
        <v>606</v>
      </c>
      <c r="C260" s="468"/>
      <c r="D260" s="468"/>
      <c r="E260" s="468"/>
      <c r="F260" s="311"/>
      <c r="G260" s="311"/>
      <c r="H260" s="311"/>
    </row>
    <row r="261" spans="2:9" ht="14.4" x14ac:dyDescent="0.3">
      <c r="B261" s="329" t="s">
        <v>516</v>
      </c>
      <c r="C261" s="336" t="s">
        <v>53</v>
      </c>
      <c r="D261" s="337" t="s">
        <v>42</v>
      </c>
      <c r="E261" s="338" t="s">
        <v>43</v>
      </c>
      <c r="F261" s="330"/>
      <c r="G261" s="330"/>
      <c r="H261" s="330"/>
    </row>
    <row r="262" spans="2:9" ht="14.4" x14ac:dyDescent="0.3">
      <c r="B262" s="80" t="s">
        <v>66</v>
      </c>
      <c r="C262" s="70">
        <f>I24</f>
        <v>7</v>
      </c>
      <c r="D262" s="82">
        <f>J24</f>
        <v>3238.78</v>
      </c>
      <c r="E262" s="79"/>
      <c r="F262" s="311"/>
      <c r="G262" s="295"/>
      <c r="H262" s="311"/>
    </row>
    <row r="263" spans="2:9" ht="14.4" x14ac:dyDescent="0.3">
      <c r="B263" s="80"/>
      <c r="C263" s="187">
        <f>I25</f>
        <v>2</v>
      </c>
      <c r="D263" s="82">
        <f>J25</f>
        <v>3680</v>
      </c>
      <c r="E263" s="79">
        <f>(C262*D262)+(C263*D263)</f>
        <v>30031.460000000003</v>
      </c>
      <c r="F263" s="311"/>
      <c r="G263" s="311"/>
      <c r="H263" s="311"/>
    </row>
    <row r="264" spans="2:9" ht="14.4" x14ac:dyDescent="0.3">
      <c r="B264" s="80" t="s">
        <v>67</v>
      </c>
      <c r="C264" s="187">
        <f>I52</f>
        <v>3</v>
      </c>
      <c r="D264" s="82">
        <f>J52</f>
        <v>5675</v>
      </c>
      <c r="E264" s="79">
        <f>C264*D264</f>
        <v>17025</v>
      </c>
      <c r="F264" s="311"/>
      <c r="G264" s="311"/>
      <c r="H264" s="311"/>
    </row>
    <row r="265" spans="2:9" ht="14.4" x14ac:dyDescent="0.3">
      <c r="B265" s="80" t="s">
        <v>68</v>
      </c>
      <c r="C265" s="187">
        <f>I77</f>
        <v>1</v>
      </c>
      <c r="D265" s="82">
        <f>J77</f>
        <v>6675</v>
      </c>
      <c r="E265" s="79"/>
      <c r="F265" s="311"/>
      <c r="G265" s="311"/>
      <c r="H265" s="311"/>
    </row>
    <row r="266" spans="2:9" ht="14.4" x14ac:dyDescent="0.3">
      <c r="B266" s="80"/>
      <c r="C266" s="70">
        <f>I78</f>
        <v>5</v>
      </c>
      <c r="D266" s="82">
        <f>J78</f>
        <v>6720</v>
      </c>
      <c r="E266" s="79">
        <f>(C265*D265)+(C266*D266)</f>
        <v>40275</v>
      </c>
      <c r="F266" s="311"/>
      <c r="G266" s="311"/>
      <c r="H266" s="311"/>
    </row>
    <row r="267" spans="2:9" ht="14.4" x14ac:dyDescent="0.3">
      <c r="B267" s="80" t="s">
        <v>69</v>
      </c>
      <c r="C267" s="70">
        <f>I101</f>
        <v>16</v>
      </c>
      <c r="D267" s="82">
        <f>J101</f>
        <v>4842.3900000000003</v>
      </c>
      <c r="E267" s="79"/>
      <c r="F267" s="311"/>
      <c r="G267" s="311"/>
      <c r="H267" s="311"/>
    </row>
    <row r="268" spans="2:9" ht="14.4" x14ac:dyDescent="0.3">
      <c r="B268" s="80"/>
      <c r="C268" s="187">
        <f>I102</f>
        <v>4</v>
      </c>
      <c r="D268" s="82">
        <f>J102</f>
        <v>5050</v>
      </c>
      <c r="E268" s="79">
        <f>(C267*D267)+(C268*D268)</f>
        <v>97678.24</v>
      </c>
      <c r="F268" s="311"/>
      <c r="G268" s="311"/>
      <c r="H268" s="311"/>
    </row>
    <row r="269" spans="2:9" ht="14.4" x14ac:dyDescent="0.3">
      <c r="B269" s="80" t="s">
        <v>70</v>
      </c>
      <c r="C269" s="187">
        <f>I130</f>
        <v>3</v>
      </c>
      <c r="D269" s="82">
        <f>J130</f>
        <v>8495</v>
      </c>
      <c r="E269" s="79">
        <f>C269*D269</f>
        <v>25485</v>
      </c>
    </row>
    <row r="270" spans="2:9" ht="15" thickBot="1" x14ac:dyDescent="0.35">
      <c r="B270" s="81"/>
      <c r="C270" s="61"/>
      <c r="D270" s="83"/>
      <c r="E270" s="84">
        <f>SUM(E262:E269)</f>
        <v>210494.7</v>
      </c>
    </row>
    <row r="271" spans="2:9" ht="13.8" thickTop="1" x14ac:dyDescent="0.25"/>
  </sheetData>
  <mergeCells count="102">
    <mergeCell ref="B259:E259"/>
    <mergeCell ref="B260:E260"/>
    <mergeCell ref="B9:B10"/>
    <mergeCell ref="C9:E9"/>
    <mergeCell ref="F9:H9"/>
    <mergeCell ref="I9:K9"/>
    <mergeCell ref="B1:K1"/>
    <mergeCell ref="B5:K5"/>
    <mergeCell ref="B6:K6"/>
    <mergeCell ref="D7:E7"/>
    <mergeCell ref="H7:I7"/>
    <mergeCell ref="H8:I8"/>
    <mergeCell ref="B56:K56"/>
    <mergeCell ref="B57:K57"/>
    <mergeCell ref="B60:B61"/>
    <mergeCell ref="C60:E60"/>
    <mergeCell ref="F60:H60"/>
    <mergeCell ref="I60:K60"/>
    <mergeCell ref="B29:K29"/>
    <mergeCell ref="B30:K30"/>
    <mergeCell ref="B33:B34"/>
    <mergeCell ref="C33:E33"/>
    <mergeCell ref="F33:H33"/>
    <mergeCell ref="I33:K33"/>
    <mergeCell ref="H59:I59"/>
    <mergeCell ref="D31:E31"/>
    <mergeCell ref="H31:I31"/>
    <mergeCell ref="H32:I32"/>
    <mergeCell ref="D58:E58"/>
    <mergeCell ref="H58:I58"/>
    <mergeCell ref="B82:K82"/>
    <mergeCell ref="B83:K83"/>
    <mergeCell ref="B86:B87"/>
    <mergeCell ref="C86:E86"/>
    <mergeCell ref="F86:H86"/>
    <mergeCell ref="I86:K86"/>
    <mergeCell ref="D84:E84"/>
    <mergeCell ref="H84:I84"/>
    <mergeCell ref="H85:I85"/>
    <mergeCell ref="C234:F234"/>
    <mergeCell ref="C152:F152"/>
    <mergeCell ref="C154:F154"/>
    <mergeCell ref="C158:F158"/>
    <mergeCell ref="C160:F160"/>
    <mergeCell ref="B106:K106"/>
    <mergeCell ref="B107:K107"/>
    <mergeCell ref="B110:B111"/>
    <mergeCell ref="C110:E110"/>
    <mergeCell ref="F110:H110"/>
    <mergeCell ref="I110:K110"/>
    <mergeCell ref="D108:E108"/>
    <mergeCell ref="H108:I108"/>
    <mergeCell ref="H109:I109"/>
    <mergeCell ref="E135:F135"/>
    <mergeCell ref="C140:F140"/>
    <mergeCell ref="C144:F144"/>
    <mergeCell ref="C150:F150"/>
    <mergeCell ref="C139:F139"/>
    <mergeCell ref="C142:F142"/>
    <mergeCell ref="C143:F143"/>
    <mergeCell ref="C148:F148"/>
    <mergeCell ref="C136:F136"/>
    <mergeCell ref="C232:F232"/>
    <mergeCell ref="C221:F221"/>
    <mergeCell ref="C222:F222"/>
    <mergeCell ref="C231:F231"/>
    <mergeCell ref="C162:F162"/>
    <mergeCell ref="C164:F164"/>
    <mergeCell ref="C170:F170"/>
    <mergeCell ref="C172:F172"/>
    <mergeCell ref="C174:F174"/>
    <mergeCell ref="C176:F176"/>
    <mergeCell ref="C178:F178"/>
    <mergeCell ref="C179:F179"/>
    <mergeCell ref="C180:F180"/>
    <mergeCell ref="C181:F181"/>
    <mergeCell ref="C184:F184"/>
    <mergeCell ref="C186:F186"/>
    <mergeCell ref="C2:E2"/>
    <mergeCell ref="C241:D241"/>
    <mergeCell ref="C238:F238"/>
    <mergeCell ref="C137:F137"/>
    <mergeCell ref="C138:F138"/>
    <mergeCell ref="C149:F149"/>
    <mergeCell ref="C204:F204"/>
    <mergeCell ref="C208:F208"/>
    <mergeCell ref="C210:F210"/>
    <mergeCell ref="C214:F214"/>
    <mergeCell ref="C218:F218"/>
    <mergeCell ref="C223:F223"/>
    <mergeCell ref="C188:F188"/>
    <mergeCell ref="C192:F192"/>
    <mergeCell ref="C194:F194"/>
    <mergeCell ref="C198:F198"/>
    <mergeCell ref="C200:F200"/>
    <mergeCell ref="C202:F202"/>
    <mergeCell ref="C226:F226"/>
    <mergeCell ref="C228:F228"/>
    <mergeCell ref="C220:F220"/>
    <mergeCell ref="C233:F233"/>
    <mergeCell ref="C236:F236"/>
    <mergeCell ref="C237:F237"/>
  </mergeCells>
  <pageMargins left="0.7" right="0.7" top="0.75" bottom="0.75" header="0.3" footer="0.3"/>
  <pageSetup paperSize="120" scale="56" fitToHeight="0" orientation="portrait" horizontalDpi="1200" verticalDpi="1200" r:id="rId1"/>
  <headerFooter>
    <oddFooter>&amp;LReproduction interdite © TC Média Livres Inc.  &amp;RComptabilité 2</oddFooter>
  </headerFooter>
  <rowBreaks count="2" manualBreakCount="2">
    <brk id="105" max="11" man="1"/>
    <brk id="208"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T239"/>
  <sheetViews>
    <sheetView showGridLines="0" tabSelected="1" zoomScaleNormal="100" workbookViewId="0">
      <selection activeCell="K206" sqref="K206"/>
    </sheetView>
  </sheetViews>
  <sheetFormatPr baseColWidth="10" defaultRowHeight="13.2" x14ac:dyDescent="0.25"/>
  <cols>
    <col min="1" max="1" width="0.88671875" style="51" customWidth="1"/>
    <col min="2" max="11" width="15.6640625" customWidth="1"/>
    <col min="12" max="12" width="2.6640625" customWidth="1"/>
    <col min="13" max="14" width="15.6640625" customWidth="1"/>
  </cols>
  <sheetData>
    <row r="1" spans="2:46" ht="15.6" x14ac:dyDescent="0.3">
      <c r="B1" s="585" t="s">
        <v>15</v>
      </c>
      <c r="C1" s="585"/>
      <c r="D1" s="585"/>
      <c r="E1" s="585"/>
      <c r="F1" s="585"/>
      <c r="G1" s="585"/>
      <c r="H1" s="585"/>
      <c r="I1" s="585"/>
      <c r="J1" s="585"/>
      <c r="K1" s="585"/>
      <c r="L1" s="351"/>
      <c r="M1" s="351"/>
      <c r="N1" s="351"/>
      <c r="O1" s="351"/>
      <c r="P1" s="351"/>
      <c r="Q1" s="351"/>
      <c r="R1" s="351"/>
      <c r="S1" s="351"/>
      <c r="T1" s="351"/>
      <c r="U1" s="351"/>
      <c r="V1" s="351"/>
      <c r="W1" s="351"/>
      <c r="X1" s="351"/>
      <c r="Y1" s="351"/>
      <c r="Z1" s="351"/>
      <c r="AA1" s="351"/>
      <c r="AB1" s="351"/>
      <c r="AC1" s="351"/>
      <c r="AD1" s="351"/>
      <c r="AE1" s="351"/>
      <c r="AF1" s="351"/>
      <c r="AG1" s="351"/>
      <c r="AH1" s="351"/>
      <c r="AI1" s="351"/>
      <c r="AJ1" s="351"/>
      <c r="AK1" s="351"/>
      <c r="AL1" s="351"/>
      <c r="AM1" s="351"/>
      <c r="AN1" s="351"/>
      <c r="AO1" s="351"/>
      <c r="AP1" s="351"/>
      <c r="AQ1" s="351"/>
      <c r="AR1" s="351"/>
      <c r="AS1" s="351"/>
      <c r="AT1" s="351"/>
    </row>
    <row r="2" spans="2:46" ht="15.6" x14ac:dyDescent="0.3">
      <c r="B2" s="2" t="s">
        <v>278</v>
      </c>
      <c r="C2" s="465" t="s">
        <v>279</v>
      </c>
      <c r="D2" s="465"/>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1"/>
      <c r="AT2" s="351"/>
    </row>
    <row r="3" spans="2:46" ht="14.4" x14ac:dyDescent="0.3">
      <c r="B3" s="351"/>
      <c r="C3" s="351"/>
      <c r="D3" s="351"/>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c r="AL3" s="351"/>
      <c r="AM3" s="351"/>
      <c r="AN3" s="351"/>
      <c r="AO3" s="351"/>
      <c r="AP3" s="351"/>
      <c r="AQ3" s="351"/>
      <c r="AR3" s="351"/>
      <c r="AS3" s="351"/>
      <c r="AT3" s="351"/>
    </row>
    <row r="4" spans="2:46" ht="14.4" x14ac:dyDescent="0.3">
      <c r="B4" s="40" t="s">
        <v>255</v>
      </c>
      <c r="C4" s="351"/>
      <c r="D4" s="351"/>
      <c r="E4" s="351"/>
      <c r="F4" s="351"/>
      <c r="G4" s="351"/>
      <c r="H4" s="351"/>
      <c r="I4" s="351"/>
      <c r="J4" s="351"/>
      <c r="K4" s="351"/>
      <c r="L4" s="351"/>
      <c r="M4" s="351"/>
      <c r="N4" s="351"/>
      <c r="O4" s="351"/>
      <c r="P4" s="351"/>
      <c r="Q4" s="351"/>
      <c r="R4" s="351"/>
      <c r="S4" s="351"/>
      <c r="T4" s="351"/>
      <c r="U4" s="351"/>
      <c r="V4" s="351"/>
      <c r="W4" s="351"/>
      <c r="X4" s="351"/>
      <c r="Y4" s="351"/>
      <c r="Z4" s="351"/>
      <c r="AA4" s="351"/>
      <c r="AB4" s="351"/>
      <c r="AC4" s="351"/>
      <c r="AD4" s="351"/>
      <c r="AE4" s="351"/>
      <c r="AF4" s="351"/>
      <c r="AG4" s="351"/>
      <c r="AH4" s="351"/>
      <c r="AI4" s="351"/>
      <c r="AJ4" s="351"/>
      <c r="AK4" s="351"/>
      <c r="AL4" s="351"/>
      <c r="AM4" s="351"/>
      <c r="AN4" s="351"/>
      <c r="AO4" s="351"/>
      <c r="AP4" s="351"/>
      <c r="AQ4" s="351"/>
      <c r="AR4" s="351"/>
      <c r="AS4" s="351"/>
      <c r="AT4" s="351"/>
    </row>
    <row r="5" spans="2:46" ht="14.4" x14ac:dyDescent="0.3">
      <c r="B5" s="456" t="s">
        <v>602</v>
      </c>
      <c r="C5" s="456"/>
      <c r="D5" s="456"/>
      <c r="E5" s="456"/>
      <c r="F5" s="456"/>
      <c r="G5" s="456"/>
      <c r="H5" s="456"/>
      <c r="I5" s="456"/>
      <c r="J5" s="456"/>
      <c r="K5" s="456"/>
      <c r="L5" s="351"/>
      <c r="M5" s="351"/>
      <c r="N5" s="351"/>
      <c r="O5" s="351"/>
      <c r="P5" s="351"/>
      <c r="Q5" s="351"/>
      <c r="R5" s="351"/>
      <c r="S5" s="351"/>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c r="AR5" s="351"/>
      <c r="AS5" s="351"/>
      <c r="AT5" s="351"/>
    </row>
    <row r="6" spans="2:46" ht="14.4" x14ac:dyDescent="0.3">
      <c r="B6" s="456" t="s">
        <v>556</v>
      </c>
      <c r="C6" s="456"/>
      <c r="D6" s="456"/>
      <c r="E6" s="456"/>
      <c r="F6" s="456"/>
      <c r="G6" s="456"/>
      <c r="H6" s="456"/>
      <c r="I6" s="456"/>
      <c r="J6" s="456"/>
      <c r="K6" s="456"/>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351"/>
      <c r="AL6" s="351"/>
      <c r="AM6" s="351"/>
      <c r="AN6" s="351"/>
      <c r="AO6" s="351"/>
      <c r="AP6" s="351"/>
      <c r="AQ6" s="351"/>
      <c r="AR6" s="351"/>
      <c r="AS6" s="351"/>
      <c r="AT6" s="351"/>
    </row>
    <row r="7" spans="2:46" ht="14.4" x14ac:dyDescent="0.3">
      <c r="B7" s="52" t="s">
        <v>51</v>
      </c>
      <c r="C7" s="446"/>
      <c r="D7" s="52" t="s">
        <v>280</v>
      </c>
      <c r="E7" s="52"/>
      <c r="F7" s="437"/>
      <c r="G7" s="437"/>
      <c r="H7" s="559" t="s">
        <v>57</v>
      </c>
      <c r="I7" s="560"/>
      <c r="J7" s="447">
        <v>1</v>
      </c>
      <c r="K7" s="52"/>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351"/>
      <c r="AS7" s="351"/>
      <c r="AT7" s="351"/>
    </row>
    <row r="8" spans="2:46" ht="14.4" x14ac:dyDescent="0.3">
      <c r="B8" s="353" t="s">
        <v>601</v>
      </c>
      <c r="C8" s="319"/>
      <c r="D8" s="352" t="s">
        <v>281</v>
      </c>
      <c r="E8" s="52"/>
      <c r="F8" s="312"/>
      <c r="G8" s="312"/>
      <c r="H8" s="565" t="s">
        <v>58</v>
      </c>
      <c r="I8" s="566"/>
      <c r="J8" s="352"/>
      <c r="K8" s="353"/>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row>
    <row r="9" spans="2:46" ht="14.4" x14ac:dyDescent="0.3">
      <c r="B9" s="567" t="s">
        <v>3</v>
      </c>
      <c r="C9" s="562" t="s">
        <v>52</v>
      </c>
      <c r="D9" s="563"/>
      <c r="E9" s="564"/>
      <c r="F9" s="563" t="s">
        <v>55</v>
      </c>
      <c r="G9" s="563"/>
      <c r="H9" s="586"/>
      <c r="I9" s="568" t="s">
        <v>56</v>
      </c>
      <c r="J9" s="568"/>
      <c r="K9" s="568"/>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1"/>
      <c r="AK9" s="351"/>
      <c r="AL9" s="351"/>
      <c r="AM9" s="351"/>
      <c r="AN9" s="351"/>
      <c r="AO9" s="351"/>
      <c r="AP9" s="351"/>
      <c r="AQ9" s="351"/>
      <c r="AR9" s="351"/>
      <c r="AS9" s="351"/>
      <c r="AT9" s="351"/>
    </row>
    <row r="10" spans="2:46" ht="14.4" x14ac:dyDescent="0.3">
      <c r="B10" s="507"/>
      <c r="C10" s="56" t="s">
        <v>53</v>
      </c>
      <c r="D10" s="56" t="s">
        <v>42</v>
      </c>
      <c r="E10" s="56" t="s">
        <v>54</v>
      </c>
      <c r="F10" s="55" t="s">
        <v>53</v>
      </c>
      <c r="G10" s="57" t="s">
        <v>42</v>
      </c>
      <c r="H10" s="56" t="s">
        <v>54</v>
      </c>
      <c r="I10" s="55" t="s">
        <v>53</v>
      </c>
      <c r="J10" s="57" t="s">
        <v>42</v>
      </c>
      <c r="K10" s="57" t="s">
        <v>54</v>
      </c>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row>
    <row r="11" spans="2:46" ht="14.4" x14ac:dyDescent="0.3">
      <c r="B11" s="62" t="s">
        <v>256</v>
      </c>
      <c r="C11" s="66"/>
      <c r="D11" s="64"/>
      <c r="E11" s="65"/>
      <c r="F11" s="66"/>
      <c r="G11" s="64"/>
      <c r="H11" s="448"/>
      <c r="I11" s="63"/>
      <c r="J11" s="65"/>
      <c r="K11" s="65"/>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351"/>
      <c r="AL11" s="351"/>
      <c r="AM11" s="351"/>
      <c r="AN11" s="351"/>
      <c r="AO11" s="351"/>
      <c r="AP11" s="351"/>
      <c r="AQ11" s="351"/>
      <c r="AR11" s="351"/>
      <c r="AS11" s="351"/>
      <c r="AT11" s="351"/>
    </row>
    <row r="12" spans="2:46" ht="14.4" x14ac:dyDescent="0.3">
      <c r="B12" s="8" t="s">
        <v>286</v>
      </c>
      <c r="C12" s="61"/>
      <c r="D12" s="60"/>
      <c r="E12" s="60"/>
      <c r="F12" s="61"/>
      <c r="G12" s="60"/>
      <c r="H12" s="60"/>
      <c r="I12" s="61">
        <v>15</v>
      </c>
      <c r="J12" s="60">
        <v>175.5</v>
      </c>
      <c r="K12" s="60">
        <f>I12*J12</f>
        <v>2632.5</v>
      </c>
      <c r="L12" s="50"/>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c r="AT12" s="351"/>
    </row>
    <row r="13" spans="2:46" ht="14.4" x14ac:dyDescent="0.3">
      <c r="B13" s="71"/>
      <c r="C13" s="70"/>
      <c r="D13" s="69"/>
      <c r="E13" s="69"/>
      <c r="F13" s="70"/>
      <c r="G13" s="69"/>
      <c r="H13" s="69"/>
      <c r="I13" s="70"/>
      <c r="J13" s="69"/>
      <c r="K13" s="69"/>
      <c r="L13" s="50"/>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351"/>
      <c r="AL13" s="351"/>
      <c r="AM13" s="351"/>
      <c r="AN13" s="351"/>
      <c r="AO13" s="351"/>
      <c r="AP13" s="351"/>
      <c r="AQ13" s="351"/>
      <c r="AR13" s="351"/>
      <c r="AS13" s="351"/>
      <c r="AT13" s="351"/>
    </row>
    <row r="14" spans="2:46" ht="14.4" x14ac:dyDescent="0.3">
      <c r="B14" s="71" t="s">
        <v>287</v>
      </c>
      <c r="C14" s="70"/>
      <c r="D14" s="69"/>
      <c r="E14" s="69"/>
      <c r="F14" s="70">
        <v>5</v>
      </c>
      <c r="G14" s="69">
        <f>J12</f>
        <v>175.5</v>
      </c>
      <c r="H14" s="69">
        <f t="shared" ref="H14" si="0">F14*G14</f>
        <v>877.5</v>
      </c>
      <c r="I14" s="70">
        <f>I12-F14</f>
        <v>10</v>
      </c>
      <c r="J14" s="69">
        <f>(K12-H14)/I14</f>
        <v>175.5</v>
      </c>
      <c r="K14" s="69">
        <f t="shared" ref="K14" si="1">I14*J14</f>
        <v>1755</v>
      </c>
      <c r="L14" s="50"/>
      <c r="M14" s="351"/>
      <c r="N14" s="351"/>
      <c r="O14" s="351"/>
      <c r="P14" s="351"/>
      <c r="Q14" s="351"/>
      <c r="R14" s="351"/>
      <c r="S14" s="351"/>
      <c r="T14" s="351"/>
      <c r="U14" s="351"/>
      <c r="V14" s="351"/>
      <c r="W14" s="351"/>
      <c r="X14" s="351"/>
      <c r="Y14" s="351"/>
      <c r="Z14" s="351"/>
      <c r="AA14" s="351"/>
      <c r="AB14" s="351"/>
      <c r="AC14" s="351"/>
      <c r="AD14" s="351"/>
      <c r="AE14" s="351"/>
      <c r="AF14" s="351"/>
      <c r="AG14" s="351"/>
      <c r="AH14" s="351"/>
      <c r="AI14" s="351"/>
      <c r="AJ14" s="351"/>
      <c r="AK14" s="351"/>
      <c r="AL14" s="351"/>
      <c r="AM14" s="351"/>
      <c r="AN14" s="351"/>
      <c r="AO14" s="351"/>
      <c r="AP14" s="351"/>
      <c r="AQ14" s="351"/>
      <c r="AR14" s="351"/>
      <c r="AS14" s="351"/>
      <c r="AT14" s="351"/>
    </row>
    <row r="15" spans="2:46" ht="14.4" x14ac:dyDescent="0.3">
      <c r="B15" s="71"/>
      <c r="C15" s="70"/>
      <c r="D15" s="69"/>
      <c r="E15" s="69"/>
      <c r="F15" s="70"/>
      <c r="G15" s="69"/>
      <c r="H15" s="69"/>
      <c r="I15" s="70"/>
      <c r="J15" s="69"/>
      <c r="K15" s="69"/>
      <c r="L15" s="50"/>
      <c r="M15" s="351"/>
      <c r="N15" s="351"/>
      <c r="O15" s="351"/>
      <c r="P15" s="351"/>
      <c r="Q15" s="351"/>
      <c r="R15" s="351"/>
      <c r="S15" s="351"/>
      <c r="T15" s="351"/>
      <c r="U15" s="351"/>
      <c r="V15" s="351"/>
      <c r="W15" s="351"/>
      <c r="X15" s="351"/>
      <c r="Y15" s="351"/>
      <c r="Z15" s="351"/>
      <c r="AA15" s="351"/>
      <c r="AB15" s="351"/>
      <c r="AC15" s="351"/>
      <c r="AD15" s="351"/>
      <c r="AE15" s="351"/>
      <c r="AF15" s="351"/>
      <c r="AG15" s="351"/>
      <c r="AH15" s="351"/>
      <c r="AI15" s="351"/>
      <c r="AJ15" s="351"/>
      <c r="AK15" s="351"/>
      <c r="AL15" s="351"/>
      <c r="AM15" s="351"/>
      <c r="AN15" s="351"/>
      <c r="AO15" s="351"/>
      <c r="AP15" s="351"/>
      <c r="AQ15" s="351"/>
      <c r="AR15" s="351"/>
      <c r="AS15" s="351"/>
      <c r="AT15" s="351"/>
    </row>
    <row r="16" spans="2:46" ht="14.4" x14ac:dyDescent="0.3">
      <c r="B16" s="71" t="s">
        <v>288</v>
      </c>
      <c r="C16" s="597"/>
      <c r="D16" s="598"/>
      <c r="E16" s="598"/>
      <c r="F16" s="70"/>
      <c r="G16" s="69"/>
      <c r="H16" s="69"/>
      <c r="I16" s="597"/>
      <c r="J16" s="598"/>
      <c r="K16" s="598"/>
      <c r="L16" s="50"/>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1"/>
      <c r="AM16" s="351"/>
      <c r="AN16" s="351"/>
      <c r="AO16" s="351"/>
      <c r="AP16" s="351"/>
      <c r="AQ16" s="351"/>
      <c r="AR16" s="351"/>
      <c r="AS16" s="351"/>
      <c r="AT16" s="351"/>
    </row>
    <row r="17" spans="2:46" ht="14.4" x14ac:dyDescent="0.3">
      <c r="B17" s="71"/>
      <c r="C17" s="70"/>
      <c r="D17" s="69"/>
      <c r="E17" s="69"/>
      <c r="F17" s="70"/>
      <c r="G17" s="69"/>
      <c r="H17" s="69"/>
      <c r="I17" s="70"/>
      <c r="J17" s="69"/>
      <c r="K17" s="69"/>
      <c r="L17" s="50"/>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row>
    <row r="18" spans="2:46" ht="14.4" x14ac:dyDescent="0.3">
      <c r="B18" s="71" t="s">
        <v>289</v>
      </c>
      <c r="C18" s="70"/>
      <c r="D18" s="69"/>
      <c r="E18" s="69"/>
      <c r="F18" s="70">
        <v>6</v>
      </c>
      <c r="G18" s="69">
        <v>172</v>
      </c>
      <c r="H18" s="69">
        <v>1032</v>
      </c>
      <c r="I18" s="70">
        <v>24</v>
      </c>
      <c r="J18" s="69">
        <v>172</v>
      </c>
      <c r="K18" s="69">
        <v>4128</v>
      </c>
      <c r="L18" s="50"/>
      <c r="M18" s="351"/>
      <c r="N18" s="351"/>
      <c r="O18" s="351"/>
      <c r="P18" s="351"/>
      <c r="Q18" s="351"/>
      <c r="R18" s="351"/>
      <c r="S18" s="351"/>
      <c r="T18" s="351"/>
      <c r="U18" s="351"/>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1"/>
      <c r="AR18" s="351"/>
      <c r="AS18" s="351"/>
      <c r="AT18" s="351"/>
    </row>
    <row r="19" spans="2:46" ht="14.4" x14ac:dyDescent="0.3">
      <c r="B19" s="71"/>
      <c r="C19" s="70"/>
      <c r="D19" s="69"/>
      <c r="E19" s="69"/>
      <c r="F19" s="70"/>
      <c r="G19" s="69"/>
      <c r="H19" s="69"/>
      <c r="I19" s="70"/>
      <c r="J19" s="69"/>
      <c r="K19" s="69"/>
      <c r="L19" s="50"/>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row>
    <row r="20" spans="2:46" ht="14.4" x14ac:dyDescent="0.3">
      <c r="B20" s="78" t="s">
        <v>290</v>
      </c>
      <c r="C20" s="73"/>
      <c r="D20" s="75"/>
      <c r="E20" s="75"/>
      <c r="F20" s="73">
        <v>5</v>
      </c>
      <c r="G20" s="75">
        <v>172</v>
      </c>
      <c r="H20" s="75">
        <v>860</v>
      </c>
      <c r="I20" s="73">
        <v>19</v>
      </c>
      <c r="J20" s="75">
        <v>172</v>
      </c>
      <c r="K20" s="75">
        <v>3268</v>
      </c>
      <c r="L20" s="50"/>
      <c r="M20" s="351"/>
      <c r="N20" s="351"/>
      <c r="O20" s="351"/>
      <c r="P20" s="351"/>
      <c r="Q20" s="351"/>
      <c r="R20" s="351"/>
      <c r="S20" s="351"/>
      <c r="T20" s="351"/>
      <c r="U20" s="351"/>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c r="AT20" s="351"/>
    </row>
    <row r="21" spans="2:46" ht="15" thickBot="1" x14ac:dyDescent="0.35">
      <c r="B21" s="72" t="s">
        <v>8</v>
      </c>
      <c r="C21" s="76"/>
      <c r="D21" s="67"/>
      <c r="E21" s="77">
        <f>SUM(E11:E20)</f>
        <v>0</v>
      </c>
      <c r="F21" s="76">
        <f>SUM(F11:F20)</f>
        <v>16</v>
      </c>
      <c r="G21" s="67"/>
      <c r="H21" s="77">
        <f>SUM(H11:H20)</f>
        <v>2769.5</v>
      </c>
      <c r="I21" s="67"/>
      <c r="J21" s="67"/>
      <c r="K21" s="67"/>
      <c r="L21" s="50"/>
      <c r="M21" s="351"/>
      <c r="N21" s="351"/>
      <c r="O21" s="351"/>
      <c r="P21" s="351"/>
      <c r="Q21" s="351"/>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row>
    <row r="22" spans="2:46" ht="15" thickTop="1" x14ac:dyDescent="0.3">
      <c r="B22" s="351"/>
      <c r="C22" s="351"/>
      <c r="D22" s="351"/>
      <c r="E22" s="351"/>
      <c r="F22" s="351"/>
      <c r="G22" s="351"/>
      <c r="H22" s="351"/>
      <c r="I22" s="351"/>
      <c r="J22" s="351"/>
      <c r="K22" s="351"/>
      <c r="L22" s="351"/>
      <c r="M22" s="351"/>
      <c r="N22" s="351"/>
      <c r="O22" s="351"/>
      <c r="P22" s="351"/>
      <c r="Q22" s="351"/>
      <c r="R22" s="351"/>
      <c r="S22" s="351"/>
      <c r="T22" s="351"/>
      <c r="U22" s="351"/>
      <c r="V22" s="351"/>
      <c r="W22" s="351"/>
      <c r="X22" s="351"/>
      <c r="Y22" s="351"/>
      <c r="Z22" s="351"/>
      <c r="AA22" s="351"/>
      <c r="AB22" s="351"/>
      <c r="AC22" s="351"/>
      <c r="AD22" s="351"/>
      <c r="AE22" s="351"/>
      <c r="AF22" s="351"/>
      <c r="AG22" s="351"/>
      <c r="AH22" s="351"/>
      <c r="AI22" s="351"/>
      <c r="AJ22" s="351"/>
      <c r="AK22" s="351"/>
      <c r="AL22" s="351"/>
      <c r="AM22" s="351"/>
      <c r="AN22" s="351"/>
      <c r="AO22" s="351"/>
      <c r="AP22" s="351"/>
      <c r="AQ22" s="351"/>
      <c r="AR22" s="351"/>
      <c r="AS22" s="351"/>
      <c r="AT22" s="351"/>
    </row>
    <row r="23" spans="2:46" ht="14.4" x14ac:dyDescent="0.3">
      <c r="B23" s="351"/>
      <c r="C23" s="351"/>
      <c r="D23" s="351"/>
      <c r="E23" s="351"/>
      <c r="F23" s="351"/>
      <c r="G23" s="351"/>
      <c r="H23" s="351"/>
      <c r="I23" s="351"/>
      <c r="J23" s="351"/>
      <c r="K23" s="252"/>
      <c r="L23" s="351"/>
      <c r="M23" s="351"/>
      <c r="N23" s="351"/>
      <c r="O23" s="351"/>
      <c r="P23" s="351"/>
      <c r="Q23" s="351"/>
      <c r="R23" s="351"/>
      <c r="S23" s="351"/>
      <c r="T23" s="351"/>
      <c r="U23" s="351"/>
      <c r="V23" s="351"/>
      <c r="W23" s="351"/>
      <c r="X23" s="351"/>
      <c r="Y23" s="351"/>
      <c r="Z23" s="351"/>
      <c r="AA23" s="351"/>
      <c r="AB23" s="351"/>
      <c r="AC23" s="351"/>
      <c r="AD23" s="351"/>
      <c r="AE23" s="351"/>
      <c r="AF23" s="351"/>
      <c r="AG23" s="351"/>
      <c r="AH23" s="351"/>
      <c r="AI23" s="351"/>
      <c r="AJ23" s="351"/>
      <c r="AK23" s="351"/>
      <c r="AL23" s="351"/>
      <c r="AM23" s="351"/>
      <c r="AN23" s="351"/>
      <c r="AO23" s="351"/>
      <c r="AP23" s="351"/>
      <c r="AQ23" s="351"/>
      <c r="AR23" s="351"/>
      <c r="AS23" s="351"/>
      <c r="AT23" s="351"/>
    </row>
    <row r="24" spans="2:46" ht="14.4" x14ac:dyDescent="0.3">
      <c r="B24" s="456" t="s">
        <v>602</v>
      </c>
      <c r="C24" s="456"/>
      <c r="D24" s="456"/>
      <c r="E24" s="456"/>
      <c r="F24" s="456"/>
      <c r="G24" s="456"/>
      <c r="H24" s="456"/>
      <c r="I24" s="456"/>
      <c r="J24" s="456"/>
      <c r="K24" s="456"/>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row>
    <row r="25" spans="2:46" ht="14.4" x14ac:dyDescent="0.3">
      <c r="B25" s="456" t="s">
        <v>556</v>
      </c>
      <c r="C25" s="456"/>
      <c r="D25" s="456"/>
      <c r="E25" s="456"/>
      <c r="F25" s="456"/>
      <c r="G25" s="456"/>
      <c r="H25" s="456"/>
      <c r="I25" s="456"/>
      <c r="J25" s="456"/>
      <c r="K25" s="456"/>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row>
    <row r="26" spans="2:46" ht="14.4" x14ac:dyDescent="0.3">
      <c r="B26" s="52" t="s">
        <v>51</v>
      </c>
      <c r="C26" s="446"/>
      <c r="D26" s="52" t="s">
        <v>282</v>
      </c>
      <c r="E26" s="52"/>
      <c r="F26" s="437"/>
      <c r="G26" s="437"/>
      <c r="H26" s="559" t="s">
        <v>57</v>
      </c>
      <c r="I26" s="560"/>
      <c r="J26" s="447">
        <v>1</v>
      </c>
      <c r="K26" s="52"/>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row>
    <row r="27" spans="2:46" ht="14.4" x14ac:dyDescent="0.3">
      <c r="B27" s="353" t="s">
        <v>601</v>
      </c>
      <c r="C27" s="319"/>
      <c r="D27" s="352" t="s">
        <v>281</v>
      </c>
      <c r="E27" s="52"/>
      <c r="F27" s="312"/>
      <c r="G27" s="312"/>
      <c r="H27" s="565" t="s">
        <v>58</v>
      </c>
      <c r="I27" s="566"/>
      <c r="J27" s="352"/>
      <c r="K27" s="353"/>
      <c r="L27" s="351"/>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row>
    <row r="28" spans="2:46" ht="14.4" x14ac:dyDescent="0.3">
      <c r="B28" s="567" t="s">
        <v>3</v>
      </c>
      <c r="C28" s="562" t="s">
        <v>52</v>
      </c>
      <c r="D28" s="563"/>
      <c r="E28" s="564"/>
      <c r="F28" s="563" t="s">
        <v>55</v>
      </c>
      <c r="G28" s="563"/>
      <c r="H28" s="564"/>
      <c r="I28" s="568" t="s">
        <v>56</v>
      </c>
      <c r="J28" s="568"/>
      <c r="K28" s="568"/>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row>
    <row r="29" spans="2:46" ht="14.4" x14ac:dyDescent="0.3">
      <c r="B29" s="507"/>
      <c r="C29" s="56" t="s">
        <v>53</v>
      </c>
      <c r="D29" s="56" t="s">
        <v>42</v>
      </c>
      <c r="E29" s="56" t="s">
        <v>54</v>
      </c>
      <c r="F29" s="55" t="s">
        <v>53</v>
      </c>
      <c r="G29" s="57" t="s">
        <v>42</v>
      </c>
      <c r="H29" s="56" t="s">
        <v>54</v>
      </c>
      <c r="I29" s="55" t="s">
        <v>53</v>
      </c>
      <c r="J29" s="57" t="s">
        <v>42</v>
      </c>
      <c r="K29" s="57" t="s">
        <v>54</v>
      </c>
      <c r="L29" s="351"/>
      <c r="M29" s="351"/>
      <c r="N29" s="351"/>
      <c r="O29" s="351"/>
      <c r="P29" s="351"/>
      <c r="Q29" s="351"/>
      <c r="R29" s="351"/>
      <c r="S29" s="351"/>
      <c r="T29" s="351"/>
      <c r="U29" s="351"/>
      <c r="V29" s="351"/>
      <c r="W29" s="351"/>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row>
    <row r="30" spans="2:46" ht="14.4" x14ac:dyDescent="0.3">
      <c r="B30" s="62" t="s">
        <v>256</v>
      </c>
      <c r="C30" s="66"/>
      <c r="D30" s="64"/>
      <c r="E30" s="65"/>
      <c r="F30" s="66"/>
      <c r="G30" s="64"/>
      <c r="H30" s="65"/>
      <c r="I30" s="63"/>
      <c r="J30" s="65"/>
      <c r="K30" s="65"/>
      <c r="L30" s="351"/>
      <c r="M30" s="351"/>
      <c r="N30" s="351"/>
      <c r="O30" s="351"/>
      <c r="P30" s="351"/>
      <c r="Q30" s="351"/>
      <c r="R30" s="351"/>
      <c r="S30" s="351"/>
      <c r="T30" s="351"/>
      <c r="U30" s="351"/>
      <c r="V30" s="351"/>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row>
    <row r="31" spans="2:46" ht="14.4" x14ac:dyDescent="0.3">
      <c r="B31" s="8" t="s">
        <v>286</v>
      </c>
      <c r="C31" s="61"/>
      <c r="D31" s="60"/>
      <c r="E31" s="60"/>
      <c r="F31" s="61"/>
      <c r="G31" s="60"/>
      <c r="H31" s="60"/>
      <c r="I31" s="61">
        <v>17</v>
      </c>
      <c r="J31" s="60">
        <v>225</v>
      </c>
      <c r="K31" s="60">
        <f>I31*J31</f>
        <v>3825</v>
      </c>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row>
    <row r="32" spans="2:46" ht="14.4" x14ac:dyDescent="0.3">
      <c r="B32" s="71"/>
      <c r="C32" s="70"/>
      <c r="D32" s="69"/>
      <c r="E32" s="69"/>
      <c r="F32" s="70"/>
      <c r="G32" s="69"/>
      <c r="H32" s="69"/>
      <c r="I32" s="70"/>
      <c r="J32" s="69"/>
      <c r="K32" s="69"/>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row>
    <row r="33" spans="2:46" ht="14.4" x14ac:dyDescent="0.3">
      <c r="B33" s="71" t="s">
        <v>287</v>
      </c>
      <c r="C33" s="70"/>
      <c r="D33" s="69"/>
      <c r="E33" s="69"/>
      <c r="F33" s="70">
        <v>12</v>
      </c>
      <c r="G33" s="69">
        <f>J31</f>
        <v>225</v>
      </c>
      <c r="H33" s="69">
        <f t="shared" ref="H33" si="2">F33*G33</f>
        <v>2700</v>
      </c>
      <c r="I33" s="70">
        <f>I31-F33</f>
        <v>5</v>
      </c>
      <c r="J33" s="69">
        <f>K33/I33</f>
        <v>225</v>
      </c>
      <c r="K33" s="69">
        <f>K31-H33</f>
        <v>1125</v>
      </c>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row>
    <row r="34" spans="2:46" ht="14.4" x14ac:dyDescent="0.3">
      <c r="B34" s="71"/>
      <c r="C34" s="70"/>
      <c r="D34" s="69"/>
      <c r="E34" s="69"/>
      <c r="F34" s="70"/>
      <c r="G34" s="69"/>
      <c r="H34" s="69"/>
      <c r="I34" s="70"/>
      <c r="J34" s="69"/>
      <c r="K34" s="69"/>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row>
    <row r="35" spans="2:46" ht="14.4" x14ac:dyDescent="0.3">
      <c r="B35" s="71" t="s">
        <v>288</v>
      </c>
      <c r="C35" s="70">
        <v>20</v>
      </c>
      <c r="D35" s="69">
        <v>225</v>
      </c>
      <c r="E35" s="69">
        <f t="shared" ref="E35" si="3">C35*D35</f>
        <v>4500</v>
      </c>
      <c r="F35" s="70"/>
      <c r="G35" s="69"/>
      <c r="H35" s="69"/>
      <c r="I35" s="70">
        <f>I33+C35</f>
        <v>25</v>
      </c>
      <c r="J35" s="69">
        <f>K35/I35</f>
        <v>225</v>
      </c>
      <c r="K35" s="69">
        <f>K33+E35</f>
        <v>5625</v>
      </c>
      <c r="L35" s="351"/>
      <c r="M35" s="351"/>
      <c r="N35" s="351"/>
      <c r="O35" s="351"/>
      <c r="P35" s="351"/>
      <c r="Q35" s="351"/>
      <c r="R35" s="351"/>
      <c r="S35" s="351"/>
      <c r="T35" s="351"/>
      <c r="U35" s="351"/>
      <c r="V35" s="351"/>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row>
    <row r="36" spans="2:46" ht="14.4" x14ac:dyDescent="0.3">
      <c r="B36" s="71"/>
      <c r="C36" s="70"/>
      <c r="D36" s="69"/>
      <c r="E36" s="69"/>
      <c r="F36" s="70"/>
      <c r="G36" s="69"/>
      <c r="H36" s="69"/>
      <c r="I36" s="70"/>
      <c r="J36" s="69"/>
      <c r="K36" s="69"/>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row>
    <row r="37" spans="2:46" ht="14.4" x14ac:dyDescent="0.3">
      <c r="B37" s="71" t="s">
        <v>291</v>
      </c>
      <c r="C37" s="70">
        <v>2</v>
      </c>
      <c r="D37" s="69">
        <v>215</v>
      </c>
      <c r="E37" s="69">
        <f t="shared" ref="E37" si="4">C37*D37</f>
        <v>430</v>
      </c>
      <c r="F37" s="70"/>
      <c r="G37" s="69"/>
      <c r="H37" s="69"/>
      <c r="I37" s="70">
        <f>I35+C37</f>
        <v>27</v>
      </c>
      <c r="J37" s="69">
        <f>K37/I37</f>
        <v>224.25925925925927</v>
      </c>
      <c r="K37" s="69">
        <f>K35+E37</f>
        <v>6055</v>
      </c>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row>
    <row r="38" spans="2:46" ht="14.4" x14ac:dyDescent="0.3">
      <c r="B38" s="71"/>
      <c r="C38" s="70"/>
      <c r="D38" s="69"/>
      <c r="E38" s="69"/>
      <c r="F38" s="70"/>
      <c r="G38" s="69"/>
      <c r="H38" s="69"/>
      <c r="I38" s="70"/>
      <c r="J38" s="69"/>
      <c r="K38" s="69"/>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row>
    <row r="39" spans="2:46" ht="14.4" x14ac:dyDescent="0.3">
      <c r="B39" s="71" t="s">
        <v>292</v>
      </c>
      <c r="C39" s="70"/>
      <c r="D39" s="69"/>
      <c r="E39" s="69">
        <f>-1%*E37</f>
        <v>-4.3</v>
      </c>
      <c r="F39" s="70"/>
      <c r="G39" s="69"/>
      <c r="H39" s="69"/>
      <c r="I39" s="70">
        <f>I37</f>
        <v>27</v>
      </c>
      <c r="J39" s="69">
        <f>K39/I39</f>
        <v>224.1</v>
      </c>
      <c r="K39" s="69">
        <f>K37+E39</f>
        <v>6050.7</v>
      </c>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row>
    <row r="40" spans="2:46" ht="14.4" x14ac:dyDescent="0.3">
      <c r="B40" s="171"/>
      <c r="C40" s="173"/>
      <c r="D40" s="172"/>
      <c r="E40" s="69"/>
      <c r="F40" s="173"/>
      <c r="G40" s="172"/>
      <c r="H40" s="69"/>
      <c r="I40" s="173"/>
      <c r="J40" s="172"/>
      <c r="K40" s="69"/>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row>
    <row r="41" spans="2:46" ht="14.4" x14ac:dyDescent="0.3">
      <c r="B41" s="71" t="s">
        <v>289</v>
      </c>
      <c r="C41" s="173"/>
      <c r="D41" s="172"/>
      <c r="E41" s="69"/>
      <c r="F41" s="173">
        <v>8</v>
      </c>
      <c r="G41" s="172">
        <f>J39</f>
        <v>224.1</v>
      </c>
      <c r="H41" s="69">
        <f t="shared" ref="H41:H43" si="5">F41*G41</f>
        <v>1792.8</v>
      </c>
      <c r="I41" s="173">
        <f>I39-F41</f>
        <v>19</v>
      </c>
      <c r="J41" s="172">
        <f>K41/I41</f>
        <v>224.1</v>
      </c>
      <c r="K41" s="69">
        <f>K39-H41</f>
        <v>4257.8999999999996</v>
      </c>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row>
    <row r="42" spans="2:46" ht="14.4" x14ac:dyDescent="0.3">
      <c r="B42" s="171"/>
      <c r="C42" s="173"/>
      <c r="D42" s="172"/>
      <c r="E42" s="69"/>
      <c r="F42" s="173"/>
      <c r="G42" s="172"/>
      <c r="H42" s="69"/>
      <c r="I42" s="173"/>
      <c r="J42" s="172"/>
      <c r="K42" s="69"/>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row>
    <row r="43" spans="2:46" ht="14.4" x14ac:dyDescent="0.3">
      <c r="B43" s="78" t="s">
        <v>290</v>
      </c>
      <c r="C43" s="73"/>
      <c r="D43" s="75"/>
      <c r="E43" s="75"/>
      <c r="F43" s="73">
        <v>10</v>
      </c>
      <c r="G43" s="75">
        <f>J41</f>
        <v>224.1</v>
      </c>
      <c r="H43" s="75">
        <f t="shared" si="5"/>
        <v>2241</v>
      </c>
      <c r="I43" s="73">
        <f>I41-F43</f>
        <v>9</v>
      </c>
      <c r="J43" s="75">
        <f>K43/I43</f>
        <v>224.09999999999997</v>
      </c>
      <c r="K43" s="75">
        <f>K41-H43</f>
        <v>2016.8999999999996</v>
      </c>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row>
    <row r="44" spans="2:46" ht="15" thickBot="1" x14ac:dyDescent="0.35">
      <c r="B44" s="72" t="s">
        <v>8</v>
      </c>
      <c r="C44" s="76">
        <f>SUM(C30:C43)</f>
        <v>22</v>
      </c>
      <c r="D44" s="67"/>
      <c r="E44" s="77">
        <f>SUM(E30:E43)</f>
        <v>4925.7</v>
      </c>
      <c r="F44" s="76">
        <f>SUM(F30:F43)</f>
        <v>30</v>
      </c>
      <c r="G44" s="67"/>
      <c r="H44" s="77">
        <f>SUM(H30:H43)</f>
        <v>6733.8</v>
      </c>
      <c r="I44" s="67"/>
      <c r="J44" s="67"/>
      <c r="K44" s="67"/>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row>
    <row r="45" spans="2:46" ht="15" thickTop="1" x14ac:dyDescent="0.3">
      <c r="B45" s="351"/>
      <c r="C45" s="351"/>
      <c r="D45" s="351"/>
      <c r="E45" s="351"/>
      <c r="F45" s="351"/>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row>
    <row r="46" spans="2:46" ht="14.4" x14ac:dyDescent="0.3">
      <c r="B46" s="351"/>
      <c r="C46" s="351"/>
      <c r="D46" s="351"/>
      <c r="E46" s="351"/>
      <c r="F46" s="351"/>
      <c r="G46" s="351"/>
      <c r="H46" s="351"/>
      <c r="I46" s="351"/>
      <c r="J46" s="252"/>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row>
    <row r="47" spans="2:46" ht="14.4" x14ac:dyDescent="0.3">
      <c r="B47" s="456" t="s">
        <v>602</v>
      </c>
      <c r="C47" s="456"/>
      <c r="D47" s="456"/>
      <c r="E47" s="456"/>
      <c r="F47" s="456"/>
      <c r="G47" s="456"/>
      <c r="H47" s="456"/>
      <c r="I47" s="456"/>
      <c r="J47" s="456"/>
      <c r="K47" s="456"/>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row>
    <row r="48" spans="2:46" ht="14.4" x14ac:dyDescent="0.3">
      <c r="B48" s="456" t="s">
        <v>556</v>
      </c>
      <c r="C48" s="456"/>
      <c r="D48" s="456"/>
      <c r="E48" s="456"/>
      <c r="F48" s="456"/>
      <c r="G48" s="456"/>
      <c r="H48" s="456"/>
      <c r="I48" s="456"/>
      <c r="J48" s="456"/>
      <c r="K48" s="456"/>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row>
    <row r="49" spans="2:46" ht="14.4" x14ac:dyDescent="0.3">
      <c r="B49" s="52" t="s">
        <v>51</v>
      </c>
      <c r="C49" s="446"/>
      <c r="D49" s="52" t="s">
        <v>283</v>
      </c>
      <c r="E49" s="52"/>
      <c r="F49" s="437"/>
      <c r="G49" s="437"/>
      <c r="H49" s="559" t="s">
        <v>57</v>
      </c>
      <c r="I49" s="560"/>
      <c r="J49" s="447">
        <v>1</v>
      </c>
      <c r="K49" s="52"/>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row>
    <row r="50" spans="2:46" ht="14.4" x14ac:dyDescent="0.3">
      <c r="B50" s="353" t="s">
        <v>601</v>
      </c>
      <c r="C50" s="319"/>
      <c r="D50" s="352" t="s">
        <v>281</v>
      </c>
      <c r="E50" s="52"/>
      <c r="F50" s="312"/>
      <c r="G50" s="312"/>
      <c r="H50" s="565" t="s">
        <v>58</v>
      </c>
      <c r="I50" s="566"/>
      <c r="J50" s="352"/>
      <c r="K50" s="353"/>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row>
    <row r="51" spans="2:46" ht="14.4" x14ac:dyDescent="0.3">
      <c r="B51" s="567" t="s">
        <v>3</v>
      </c>
      <c r="C51" s="562" t="s">
        <v>52</v>
      </c>
      <c r="D51" s="563"/>
      <c r="E51" s="564"/>
      <c r="F51" s="563" t="s">
        <v>55</v>
      </c>
      <c r="G51" s="563"/>
      <c r="H51" s="564"/>
      <c r="I51" s="568" t="s">
        <v>56</v>
      </c>
      <c r="J51" s="568"/>
      <c r="K51" s="568"/>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row>
    <row r="52" spans="2:46" ht="14.4" x14ac:dyDescent="0.3">
      <c r="B52" s="507"/>
      <c r="C52" s="56" t="s">
        <v>53</v>
      </c>
      <c r="D52" s="56" t="s">
        <v>42</v>
      </c>
      <c r="E52" s="56" t="s">
        <v>54</v>
      </c>
      <c r="F52" s="55" t="s">
        <v>53</v>
      </c>
      <c r="G52" s="57" t="s">
        <v>42</v>
      </c>
      <c r="H52" s="56" t="s">
        <v>54</v>
      </c>
      <c r="I52" s="55" t="s">
        <v>53</v>
      </c>
      <c r="J52" s="57" t="s">
        <v>42</v>
      </c>
      <c r="K52" s="57" t="s">
        <v>54</v>
      </c>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row>
    <row r="53" spans="2:46" ht="14.4" x14ac:dyDescent="0.3">
      <c r="B53" s="62" t="s">
        <v>256</v>
      </c>
      <c r="C53" s="66"/>
      <c r="D53" s="64"/>
      <c r="E53" s="65"/>
      <c r="F53" s="66"/>
      <c r="G53" s="64"/>
      <c r="H53" s="65"/>
      <c r="I53" s="63"/>
      <c r="J53" s="65"/>
      <c r="K53" s="65"/>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row>
    <row r="54" spans="2:46" ht="14.4" x14ac:dyDescent="0.3">
      <c r="B54" s="8" t="s">
        <v>286</v>
      </c>
      <c r="C54" s="61"/>
      <c r="D54" s="60"/>
      <c r="E54" s="60"/>
      <c r="F54" s="61"/>
      <c r="G54" s="60"/>
      <c r="H54" s="60"/>
      <c r="I54" s="61">
        <v>16</v>
      </c>
      <c r="J54" s="60">
        <v>721.88</v>
      </c>
      <c r="K54" s="60">
        <f>I54*J54</f>
        <v>11550.08</v>
      </c>
      <c r="L54" s="351"/>
      <c r="M54" s="351"/>
      <c r="N54" s="351"/>
      <c r="O54" s="351"/>
      <c r="P54" s="351"/>
      <c r="Q54" s="351"/>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row>
    <row r="55" spans="2:46" ht="14.4" x14ac:dyDescent="0.3">
      <c r="B55" s="71"/>
      <c r="C55" s="70"/>
      <c r="D55" s="69"/>
      <c r="E55" s="69"/>
      <c r="F55" s="70"/>
      <c r="G55" s="69"/>
      <c r="H55" s="69"/>
      <c r="I55" s="70"/>
      <c r="J55" s="69"/>
      <c r="K55" s="69"/>
      <c r="L55" s="351"/>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row>
    <row r="56" spans="2:46" ht="14.4" x14ac:dyDescent="0.3">
      <c r="B56" s="71" t="s">
        <v>293</v>
      </c>
      <c r="C56" s="70"/>
      <c r="D56" s="69"/>
      <c r="E56" s="69"/>
      <c r="F56" s="70">
        <v>2</v>
      </c>
      <c r="G56" s="69">
        <f>J54</f>
        <v>721.88</v>
      </c>
      <c r="H56" s="69">
        <f>F56*G56</f>
        <v>1443.76</v>
      </c>
      <c r="I56" s="70">
        <f>I54-F56</f>
        <v>14</v>
      </c>
      <c r="J56" s="69">
        <f>K56/I56</f>
        <v>721.88</v>
      </c>
      <c r="K56" s="69">
        <f>K54-H56</f>
        <v>10106.32</v>
      </c>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row>
    <row r="57" spans="2:46" ht="14.4" x14ac:dyDescent="0.3">
      <c r="B57" s="71"/>
      <c r="C57" s="70"/>
      <c r="D57" s="69"/>
      <c r="E57" s="69"/>
      <c r="F57" s="70"/>
      <c r="G57" s="69"/>
      <c r="H57" s="69"/>
      <c r="I57" s="70"/>
      <c r="J57" s="69"/>
      <c r="K57" s="69"/>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row>
    <row r="58" spans="2:46" ht="14.4" x14ac:dyDescent="0.3">
      <c r="B58" s="71" t="s">
        <v>287</v>
      </c>
      <c r="C58" s="70"/>
      <c r="D58" s="69"/>
      <c r="E58" s="69"/>
      <c r="F58" s="70">
        <v>1</v>
      </c>
      <c r="G58" s="69">
        <f>J56</f>
        <v>721.88</v>
      </c>
      <c r="H58" s="69">
        <f>F58*G58</f>
        <v>721.88</v>
      </c>
      <c r="I58" s="70">
        <f>I56-F58</f>
        <v>13</v>
      </c>
      <c r="J58" s="69">
        <f>K58/I58</f>
        <v>721.88</v>
      </c>
      <c r="K58" s="69">
        <f>K56-H58</f>
        <v>9384.44</v>
      </c>
      <c r="L58" s="351"/>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row>
    <row r="59" spans="2:46" ht="14.4" x14ac:dyDescent="0.3">
      <c r="B59" s="71"/>
      <c r="C59" s="70"/>
      <c r="D59" s="69"/>
      <c r="E59" s="69"/>
      <c r="F59" s="70"/>
      <c r="G59" s="69"/>
      <c r="H59" s="69"/>
      <c r="I59" s="70"/>
      <c r="J59" s="69"/>
      <c r="K59" s="69"/>
      <c r="L59" s="351"/>
      <c r="M59" s="351"/>
      <c r="N59" s="351"/>
      <c r="O59" s="351"/>
      <c r="P59" s="351"/>
      <c r="Q59" s="351"/>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row>
    <row r="60" spans="2:46" ht="14.4" x14ac:dyDescent="0.3">
      <c r="B60" s="71" t="s">
        <v>291</v>
      </c>
      <c r="C60" s="70">
        <v>5</v>
      </c>
      <c r="D60" s="69">
        <v>710.5</v>
      </c>
      <c r="E60" s="69">
        <f t="shared" ref="E60" si="6">C60*D60</f>
        <v>3552.5</v>
      </c>
      <c r="F60" s="70"/>
      <c r="G60" s="69"/>
      <c r="H60" s="69"/>
      <c r="I60" s="70">
        <f>I58+C60</f>
        <v>18</v>
      </c>
      <c r="J60" s="69">
        <f>K60/I60</f>
        <v>718.71888888888896</v>
      </c>
      <c r="K60" s="69">
        <f>K58+E60</f>
        <v>12936.94</v>
      </c>
      <c r="L60" s="351"/>
      <c r="M60" s="351"/>
      <c r="N60" s="351"/>
      <c r="O60" s="351"/>
      <c r="P60" s="351"/>
      <c r="Q60" s="351"/>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row>
    <row r="61" spans="2:46" ht="14.4" x14ac:dyDescent="0.3">
      <c r="B61" s="71"/>
      <c r="C61" s="70"/>
      <c r="D61" s="69"/>
      <c r="E61" s="69"/>
      <c r="F61" s="70"/>
      <c r="G61" s="69"/>
      <c r="H61" s="69"/>
      <c r="I61" s="70"/>
      <c r="J61" s="69"/>
      <c r="K61" s="69"/>
      <c r="L61" s="351"/>
      <c r="M61" s="351"/>
      <c r="N61" s="351"/>
      <c r="O61" s="351"/>
      <c r="P61" s="351"/>
      <c r="Q61" s="351"/>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row>
    <row r="62" spans="2:46" ht="14.4" x14ac:dyDescent="0.3">
      <c r="B62" s="71" t="s">
        <v>292</v>
      </c>
      <c r="C62" s="70"/>
      <c r="D62" s="69"/>
      <c r="E62" s="69">
        <f>-1%*E60</f>
        <v>-35.524999999999999</v>
      </c>
      <c r="F62" s="70"/>
      <c r="G62" s="69"/>
      <c r="H62" s="69"/>
      <c r="I62" s="70">
        <v>18</v>
      </c>
      <c r="J62" s="69">
        <f>K62/I62</f>
        <v>716.7452777777778</v>
      </c>
      <c r="K62" s="69">
        <f>K60+E62</f>
        <v>12901.415000000001</v>
      </c>
      <c r="L62" s="351"/>
      <c r="M62" s="351"/>
      <c r="N62" s="351"/>
      <c r="O62" s="351"/>
      <c r="P62" s="351"/>
      <c r="Q62" s="351"/>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row>
    <row r="63" spans="2:46" ht="14.4" x14ac:dyDescent="0.3">
      <c r="B63" s="71"/>
      <c r="C63" s="70"/>
      <c r="D63" s="69"/>
      <c r="E63" s="69"/>
      <c r="F63" s="70"/>
      <c r="G63" s="69"/>
      <c r="H63" s="69"/>
      <c r="I63" s="70"/>
      <c r="J63" s="69"/>
      <c r="K63" s="69"/>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row>
    <row r="64" spans="2:46" ht="14.4" x14ac:dyDescent="0.3">
      <c r="B64" s="71" t="s">
        <v>289</v>
      </c>
      <c r="C64" s="70"/>
      <c r="D64" s="69"/>
      <c r="E64" s="69"/>
      <c r="F64" s="70">
        <v>2</v>
      </c>
      <c r="G64" s="69">
        <f>J62</f>
        <v>716.7452777777778</v>
      </c>
      <c r="H64" s="69">
        <f t="shared" ref="H64" si="7">F64*G64</f>
        <v>1433.4905555555556</v>
      </c>
      <c r="I64" s="70">
        <f>I62-F64</f>
        <v>16</v>
      </c>
      <c r="J64" s="69">
        <f>K64/I64</f>
        <v>716.7452777777778</v>
      </c>
      <c r="K64" s="69">
        <f>K62-H64</f>
        <v>11467.924444444445</v>
      </c>
      <c r="L64" s="351"/>
      <c r="M64" s="351"/>
      <c r="N64" s="351"/>
      <c r="O64" s="351"/>
      <c r="P64" s="351"/>
      <c r="Q64" s="351"/>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row>
    <row r="65" spans="1:46" ht="14.4" x14ac:dyDescent="0.3">
      <c r="B65" s="71"/>
      <c r="C65" s="70"/>
      <c r="D65" s="69"/>
      <c r="E65" s="69"/>
      <c r="F65" s="70"/>
      <c r="G65" s="69"/>
      <c r="H65" s="69"/>
      <c r="I65" s="70"/>
      <c r="J65" s="69"/>
      <c r="K65" s="69"/>
      <c r="L65" s="351"/>
      <c r="M65" s="351"/>
      <c r="N65" s="351"/>
      <c r="O65" s="351"/>
      <c r="P65" s="351"/>
      <c r="Q65" s="351"/>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row>
    <row r="66" spans="1:46" ht="14.4" x14ac:dyDescent="0.3">
      <c r="B66" s="78" t="s">
        <v>290</v>
      </c>
      <c r="C66" s="73"/>
      <c r="D66" s="75"/>
      <c r="E66" s="75"/>
      <c r="F66" s="595"/>
      <c r="G66" s="596"/>
      <c r="H66" s="596"/>
      <c r="I66" s="595"/>
      <c r="J66" s="596"/>
      <c r="K66" s="596"/>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row>
    <row r="67" spans="1:46" ht="15" thickBot="1" x14ac:dyDescent="0.35">
      <c r="B67" s="72" t="s">
        <v>8</v>
      </c>
      <c r="C67" s="76">
        <f>SUM(C53:C66)</f>
        <v>5</v>
      </c>
      <c r="D67" s="67"/>
      <c r="E67" s="77">
        <f>SUM(E53:E66)</f>
        <v>3516.9749999999999</v>
      </c>
      <c r="F67" s="76"/>
      <c r="G67" s="67"/>
      <c r="H67" s="77"/>
      <c r="I67" s="67"/>
      <c r="J67" s="67"/>
      <c r="K67" s="67"/>
      <c r="L67" s="351"/>
      <c r="M67" s="351"/>
      <c r="N67" s="351"/>
      <c r="O67" s="351"/>
      <c r="P67" s="351"/>
      <c r="Q67" s="351"/>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row>
    <row r="68" spans="1:46" s="165" customFormat="1" ht="15" thickTop="1" x14ac:dyDescent="0.3">
      <c r="A68" s="188"/>
      <c r="B68" s="221"/>
      <c r="C68" s="221"/>
      <c r="D68" s="284"/>
      <c r="E68" s="281"/>
      <c r="F68" s="221"/>
      <c r="G68" s="284"/>
      <c r="H68" s="281"/>
      <c r="I68" s="221"/>
      <c r="J68" s="281"/>
      <c r="K68" s="281"/>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3"/>
      <c r="AJ68" s="153"/>
      <c r="AK68" s="153"/>
      <c r="AL68" s="153"/>
      <c r="AM68" s="153"/>
      <c r="AN68" s="153"/>
      <c r="AO68" s="153"/>
      <c r="AP68" s="153"/>
      <c r="AQ68" s="153"/>
      <c r="AR68" s="153"/>
      <c r="AS68" s="153"/>
      <c r="AT68" s="153"/>
    </row>
    <row r="69" spans="1:46" ht="14.4" x14ac:dyDescent="0.3">
      <c r="B69" s="351"/>
      <c r="C69" s="351"/>
      <c r="D69" s="351"/>
      <c r="E69" s="351"/>
      <c r="F69" s="351"/>
      <c r="G69" s="351"/>
      <c r="H69" s="351"/>
      <c r="I69" s="351"/>
      <c r="J69" s="351"/>
      <c r="K69" s="351"/>
      <c r="L69" s="351"/>
      <c r="M69" s="351"/>
      <c r="N69" s="351"/>
      <c r="O69" s="351"/>
      <c r="P69" s="351"/>
      <c r="Q69" s="351"/>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row>
    <row r="70" spans="1:46" ht="14.4" x14ac:dyDescent="0.3">
      <c r="B70" s="456" t="s">
        <v>602</v>
      </c>
      <c r="C70" s="456"/>
      <c r="D70" s="456"/>
      <c r="E70" s="456"/>
      <c r="F70" s="456"/>
      <c r="G70" s="456"/>
      <c r="H70" s="456"/>
      <c r="I70" s="456"/>
      <c r="J70" s="456"/>
      <c r="K70" s="456"/>
      <c r="L70" s="351"/>
      <c r="M70" s="351"/>
      <c r="N70" s="351"/>
      <c r="O70" s="351"/>
      <c r="P70" s="351"/>
      <c r="Q70" s="351"/>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row>
    <row r="71" spans="1:46" ht="14.4" x14ac:dyDescent="0.3">
      <c r="B71" s="456" t="s">
        <v>556</v>
      </c>
      <c r="C71" s="456"/>
      <c r="D71" s="456"/>
      <c r="E71" s="456"/>
      <c r="F71" s="456"/>
      <c r="G71" s="456"/>
      <c r="H71" s="456"/>
      <c r="I71" s="456"/>
      <c r="J71" s="456"/>
      <c r="K71" s="456"/>
      <c r="L71" s="351"/>
      <c r="M71" s="351"/>
      <c r="N71" s="351"/>
      <c r="O71" s="351"/>
      <c r="P71" s="351"/>
      <c r="Q71" s="351"/>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row>
    <row r="72" spans="1:46" ht="14.4" x14ac:dyDescent="0.3">
      <c r="B72" s="52" t="s">
        <v>51</v>
      </c>
      <c r="C72" s="446"/>
      <c r="D72" s="52" t="s">
        <v>284</v>
      </c>
      <c r="E72" s="52"/>
      <c r="F72" s="437"/>
      <c r="G72" s="437"/>
      <c r="H72" s="559" t="s">
        <v>57</v>
      </c>
      <c r="I72" s="560"/>
      <c r="J72" s="447">
        <v>1</v>
      </c>
      <c r="K72" s="52"/>
      <c r="L72" s="351"/>
      <c r="M72" s="351"/>
      <c r="N72" s="351"/>
      <c r="O72" s="351"/>
      <c r="P72" s="351"/>
      <c r="Q72" s="351"/>
      <c r="R72" s="351"/>
      <c r="S72" s="351"/>
      <c r="T72" s="351"/>
      <c r="U72" s="351"/>
      <c r="V72" s="351"/>
      <c r="W72" s="351"/>
      <c r="X72" s="351"/>
      <c r="Y72" s="351"/>
      <c r="Z72" s="351"/>
      <c r="AA72" s="351"/>
      <c r="AB72" s="351"/>
      <c r="AC72" s="351"/>
      <c r="AD72" s="351"/>
      <c r="AE72" s="351"/>
      <c r="AF72" s="351"/>
      <c r="AG72" s="351"/>
      <c r="AH72" s="351"/>
      <c r="AI72" s="351"/>
      <c r="AJ72" s="351"/>
      <c r="AK72" s="351"/>
      <c r="AL72" s="351"/>
      <c r="AM72" s="351"/>
      <c r="AN72" s="351"/>
      <c r="AO72" s="351"/>
      <c r="AP72" s="351"/>
      <c r="AQ72" s="351"/>
      <c r="AR72" s="351"/>
      <c r="AS72" s="351"/>
      <c r="AT72" s="351"/>
    </row>
    <row r="73" spans="1:46" ht="14.4" x14ac:dyDescent="0.3">
      <c r="B73" s="353" t="s">
        <v>601</v>
      </c>
      <c r="C73" s="319"/>
      <c r="D73" s="352" t="s">
        <v>281</v>
      </c>
      <c r="E73" s="52"/>
      <c r="F73" s="312"/>
      <c r="G73" s="312"/>
      <c r="H73" s="565" t="s">
        <v>58</v>
      </c>
      <c r="I73" s="566"/>
      <c r="J73" s="352"/>
      <c r="K73" s="353"/>
      <c r="L73" s="351"/>
      <c r="M73" s="351"/>
      <c r="N73" s="351"/>
      <c r="O73" s="351"/>
      <c r="P73" s="351"/>
      <c r="Q73" s="351"/>
      <c r="R73" s="351"/>
      <c r="S73" s="351"/>
      <c r="T73" s="351"/>
      <c r="U73" s="351"/>
      <c r="V73" s="351"/>
      <c r="W73" s="351"/>
      <c r="X73" s="351"/>
      <c r="Y73" s="351"/>
      <c r="Z73" s="351"/>
      <c r="AA73" s="351"/>
      <c r="AB73" s="351"/>
      <c r="AC73" s="351"/>
      <c r="AD73" s="351"/>
      <c r="AE73" s="351"/>
      <c r="AF73" s="351"/>
      <c r="AG73" s="351"/>
      <c r="AH73" s="351"/>
      <c r="AI73" s="351"/>
      <c r="AJ73" s="351"/>
      <c r="AK73" s="351"/>
      <c r="AL73" s="351"/>
      <c r="AM73" s="351"/>
      <c r="AN73" s="351"/>
      <c r="AO73" s="351"/>
      <c r="AP73" s="351"/>
      <c r="AQ73" s="351"/>
      <c r="AR73" s="351"/>
      <c r="AS73" s="351"/>
      <c r="AT73" s="351"/>
    </row>
    <row r="74" spans="1:46" ht="14.4" x14ac:dyDescent="0.3">
      <c r="B74" s="567" t="s">
        <v>3</v>
      </c>
      <c r="C74" s="562" t="s">
        <v>52</v>
      </c>
      <c r="D74" s="563"/>
      <c r="E74" s="564"/>
      <c r="F74" s="563" t="s">
        <v>55</v>
      </c>
      <c r="G74" s="563"/>
      <c r="H74" s="564"/>
      <c r="I74" s="568" t="s">
        <v>56</v>
      </c>
      <c r="J74" s="568"/>
      <c r="K74" s="568"/>
      <c r="L74" s="351"/>
      <c r="M74" s="351"/>
      <c r="N74" s="351"/>
      <c r="O74" s="351"/>
      <c r="P74" s="351"/>
      <c r="Q74" s="351"/>
      <c r="R74" s="351"/>
      <c r="S74" s="351"/>
      <c r="T74" s="351"/>
      <c r="U74" s="351"/>
      <c r="V74" s="351"/>
      <c r="W74" s="351"/>
      <c r="X74" s="351"/>
      <c r="Y74" s="351"/>
      <c r="Z74" s="351"/>
      <c r="AA74" s="351"/>
      <c r="AB74" s="351"/>
      <c r="AC74" s="351"/>
      <c r="AD74" s="351"/>
      <c r="AE74" s="351"/>
      <c r="AF74" s="351"/>
      <c r="AG74" s="351"/>
      <c r="AH74" s="351"/>
      <c r="AI74" s="351"/>
      <c r="AJ74" s="351"/>
      <c r="AK74" s="351"/>
      <c r="AL74" s="351"/>
      <c r="AM74" s="351"/>
      <c r="AN74" s="351"/>
      <c r="AO74" s="351"/>
      <c r="AP74" s="351"/>
      <c r="AQ74" s="351"/>
      <c r="AR74" s="351"/>
      <c r="AS74" s="351"/>
      <c r="AT74" s="351"/>
    </row>
    <row r="75" spans="1:46" ht="14.4" x14ac:dyDescent="0.3">
      <c r="B75" s="507"/>
      <c r="C75" s="56" t="s">
        <v>53</v>
      </c>
      <c r="D75" s="56" t="s">
        <v>42</v>
      </c>
      <c r="E75" s="56" t="s">
        <v>54</v>
      </c>
      <c r="F75" s="55" t="s">
        <v>53</v>
      </c>
      <c r="G75" s="57" t="s">
        <v>42</v>
      </c>
      <c r="H75" s="56" t="s">
        <v>54</v>
      </c>
      <c r="I75" s="55" t="s">
        <v>53</v>
      </c>
      <c r="J75" s="57" t="s">
        <v>42</v>
      </c>
      <c r="K75" s="57" t="s">
        <v>54</v>
      </c>
      <c r="L75" s="351"/>
      <c r="M75" s="351"/>
      <c r="N75" s="351"/>
      <c r="O75" s="351"/>
      <c r="P75" s="351"/>
      <c r="Q75" s="351"/>
      <c r="R75" s="351"/>
      <c r="S75" s="351"/>
      <c r="T75" s="351"/>
      <c r="U75" s="351"/>
      <c r="V75" s="351"/>
      <c r="W75" s="351"/>
      <c r="X75" s="351"/>
      <c r="Y75" s="351"/>
      <c r="Z75" s="351"/>
      <c r="AA75" s="351"/>
      <c r="AB75" s="351"/>
      <c r="AC75" s="351"/>
      <c r="AD75" s="351"/>
      <c r="AE75" s="351"/>
      <c r="AF75" s="351"/>
      <c r="AG75" s="351"/>
      <c r="AH75" s="351"/>
      <c r="AI75" s="351"/>
      <c r="AJ75" s="351"/>
      <c r="AK75" s="351"/>
      <c r="AL75" s="351"/>
      <c r="AM75" s="351"/>
      <c r="AN75" s="351"/>
      <c r="AO75" s="351"/>
      <c r="AP75" s="351"/>
      <c r="AQ75" s="351"/>
      <c r="AR75" s="351"/>
      <c r="AS75" s="351"/>
      <c r="AT75" s="351"/>
    </row>
    <row r="76" spans="1:46" ht="14.4" x14ac:dyDescent="0.3">
      <c r="B76" s="62" t="s">
        <v>256</v>
      </c>
      <c r="C76" s="66"/>
      <c r="D76" s="64"/>
      <c r="E76" s="65"/>
      <c r="F76" s="66"/>
      <c r="G76" s="64"/>
      <c r="H76" s="65"/>
      <c r="I76" s="63"/>
      <c r="J76" s="65"/>
      <c r="K76" s="65"/>
      <c r="L76" s="351"/>
      <c r="M76" s="351"/>
      <c r="N76" s="351"/>
      <c r="O76" s="351"/>
      <c r="P76" s="351"/>
      <c r="Q76" s="351"/>
      <c r="R76" s="351"/>
      <c r="S76" s="351"/>
      <c r="T76" s="351"/>
      <c r="U76" s="351"/>
      <c r="V76" s="351"/>
      <c r="W76" s="351"/>
      <c r="X76" s="351"/>
      <c r="Y76" s="351"/>
      <c r="Z76" s="351"/>
      <c r="AA76" s="351"/>
      <c r="AB76" s="351"/>
      <c r="AC76" s="351"/>
      <c r="AD76" s="351"/>
      <c r="AE76" s="351"/>
      <c r="AF76" s="351"/>
      <c r="AG76" s="351"/>
      <c r="AH76" s="351"/>
      <c r="AI76" s="351"/>
      <c r="AJ76" s="351"/>
      <c r="AK76" s="351"/>
      <c r="AL76" s="351"/>
      <c r="AM76" s="351"/>
      <c r="AN76" s="351"/>
      <c r="AO76" s="351"/>
      <c r="AP76" s="351"/>
      <c r="AQ76" s="351"/>
      <c r="AR76" s="351"/>
      <c r="AS76" s="351"/>
      <c r="AT76" s="351"/>
    </row>
    <row r="77" spans="1:46" ht="14.4" x14ac:dyDescent="0.3">
      <c r="B77" s="8" t="s">
        <v>286</v>
      </c>
      <c r="C77" s="61"/>
      <c r="D77" s="60"/>
      <c r="E77" s="60"/>
      <c r="F77" s="61"/>
      <c r="G77" s="60"/>
      <c r="H77" s="60"/>
      <c r="I77" s="616"/>
      <c r="J77" s="599"/>
      <c r="K77" s="599"/>
      <c r="L77" s="351"/>
      <c r="M77" s="351"/>
      <c r="N77" s="351"/>
      <c r="O77" s="351"/>
      <c r="P77" s="351"/>
      <c r="Q77" s="351"/>
      <c r="R77" s="351"/>
      <c r="S77" s="351"/>
      <c r="T77" s="351"/>
      <c r="U77" s="351"/>
      <c r="V77" s="351"/>
      <c r="W77" s="351"/>
      <c r="X77" s="351"/>
      <c r="Y77" s="351"/>
      <c r="Z77" s="351"/>
      <c r="AA77" s="351"/>
      <c r="AB77" s="351"/>
      <c r="AC77" s="351"/>
      <c r="AD77" s="351"/>
      <c r="AE77" s="351"/>
      <c r="AF77" s="351"/>
      <c r="AG77" s="351"/>
      <c r="AH77" s="351"/>
      <c r="AI77" s="351"/>
      <c r="AJ77" s="351"/>
      <c r="AK77" s="351"/>
      <c r="AL77" s="351"/>
      <c r="AM77" s="351"/>
      <c r="AN77" s="351"/>
      <c r="AO77" s="351"/>
      <c r="AP77" s="351"/>
      <c r="AQ77" s="351"/>
      <c r="AR77" s="351"/>
      <c r="AS77" s="351"/>
      <c r="AT77" s="351"/>
    </row>
    <row r="78" spans="1:46" ht="14.4" x14ac:dyDescent="0.3">
      <c r="B78" s="71"/>
      <c r="C78" s="70"/>
      <c r="D78" s="69"/>
      <c r="E78" s="69"/>
      <c r="F78" s="70"/>
      <c r="G78" s="69"/>
      <c r="H78" s="69"/>
      <c r="I78" s="70"/>
      <c r="J78" s="69"/>
      <c r="K78" s="69"/>
      <c r="L78" s="351"/>
      <c r="M78" s="351"/>
      <c r="N78" s="351"/>
      <c r="O78" s="351"/>
      <c r="P78" s="351"/>
      <c r="Q78" s="351"/>
      <c r="R78" s="351"/>
      <c r="S78" s="351"/>
      <c r="T78" s="351"/>
      <c r="U78" s="351"/>
      <c r="V78" s="351"/>
      <c r="W78" s="351"/>
      <c r="X78" s="351"/>
      <c r="Y78" s="351"/>
      <c r="Z78" s="351"/>
      <c r="AA78" s="351"/>
      <c r="AB78" s="351"/>
      <c r="AC78" s="351"/>
      <c r="AD78" s="351"/>
      <c r="AE78" s="351"/>
      <c r="AF78" s="351"/>
      <c r="AG78" s="351"/>
      <c r="AH78" s="351"/>
      <c r="AI78" s="351"/>
      <c r="AJ78" s="351"/>
      <c r="AK78" s="351"/>
      <c r="AL78" s="351"/>
      <c r="AM78" s="351"/>
      <c r="AN78" s="351"/>
      <c r="AO78" s="351"/>
      <c r="AP78" s="351"/>
      <c r="AQ78" s="351"/>
      <c r="AR78" s="351"/>
      <c r="AS78" s="351"/>
      <c r="AT78" s="351"/>
    </row>
    <row r="79" spans="1:46" ht="14.4" x14ac:dyDescent="0.3">
      <c r="B79" s="71" t="s">
        <v>293</v>
      </c>
      <c r="C79" s="70"/>
      <c r="D79" s="69"/>
      <c r="E79" s="69"/>
      <c r="F79" s="70">
        <v>3</v>
      </c>
      <c r="G79" s="69">
        <v>805</v>
      </c>
      <c r="H79" s="69">
        <v>2415</v>
      </c>
      <c r="I79" s="70">
        <v>11</v>
      </c>
      <c r="J79" s="69">
        <v>805</v>
      </c>
      <c r="K79" s="69">
        <v>8855</v>
      </c>
      <c r="L79" s="351"/>
      <c r="M79" s="351"/>
      <c r="N79" s="351"/>
      <c r="O79" s="351"/>
      <c r="P79" s="351"/>
      <c r="Q79" s="351"/>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row>
    <row r="80" spans="1:46" ht="14.4" x14ac:dyDescent="0.3">
      <c r="B80" s="71"/>
      <c r="C80" s="70"/>
      <c r="D80" s="69"/>
      <c r="E80" s="69"/>
      <c r="F80" s="70"/>
      <c r="G80" s="69"/>
      <c r="H80" s="69"/>
      <c r="I80" s="70"/>
      <c r="J80" s="69"/>
      <c r="K80" s="69"/>
      <c r="L80" s="351"/>
      <c r="M80" s="351"/>
      <c r="N80" s="351"/>
      <c r="O80" s="351"/>
      <c r="P80" s="351"/>
      <c r="Q80" s="351"/>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row>
    <row r="81" spans="1:46" ht="14.4" x14ac:dyDescent="0.3">
      <c r="B81" s="71" t="s">
        <v>291</v>
      </c>
      <c r="C81" s="597"/>
      <c r="D81" s="598"/>
      <c r="E81" s="598"/>
      <c r="F81" s="70"/>
      <c r="G81" s="69"/>
      <c r="H81" s="69"/>
      <c r="I81" s="597"/>
      <c r="J81" s="598"/>
      <c r="K81" s="598"/>
      <c r="L81" s="351"/>
      <c r="M81" s="351"/>
      <c r="N81" s="351"/>
      <c r="O81" s="351"/>
      <c r="P81" s="351"/>
      <c r="Q81" s="351"/>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row>
    <row r="82" spans="1:46" ht="14.4" x14ac:dyDescent="0.3">
      <c r="B82" s="71"/>
      <c r="C82" s="70"/>
      <c r="D82" s="69"/>
      <c r="E82" s="69"/>
      <c r="F82" s="70"/>
      <c r="G82" s="69"/>
      <c r="H82" s="69"/>
      <c r="I82" s="70"/>
      <c r="J82" s="69"/>
      <c r="K82" s="69"/>
      <c r="L82" s="351"/>
      <c r="M82" s="351"/>
      <c r="N82" s="351"/>
      <c r="O82" s="351"/>
      <c r="P82" s="351"/>
      <c r="Q82" s="351"/>
      <c r="R82" s="351"/>
      <c r="S82" s="351"/>
      <c r="T82" s="351"/>
      <c r="U82" s="351"/>
      <c r="V82" s="351"/>
      <c r="W82" s="351"/>
      <c r="X82" s="351"/>
      <c r="Y82" s="351"/>
      <c r="Z82" s="351"/>
      <c r="AA82" s="351"/>
      <c r="AB82" s="351"/>
      <c r="AC82" s="351"/>
      <c r="AD82" s="351"/>
      <c r="AE82" s="351"/>
      <c r="AF82" s="351"/>
      <c r="AG82" s="351"/>
      <c r="AH82" s="351"/>
      <c r="AI82" s="351"/>
      <c r="AJ82" s="351"/>
      <c r="AK82" s="351"/>
      <c r="AL82" s="351"/>
      <c r="AM82" s="351"/>
      <c r="AN82" s="351"/>
      <c r="AO82" s="351"/>
      <c r="AP82" s="351"/>
      <c r="AQ82" s="351"/>
      <c r="AR82" s="351"/>
      <c r="AS82" s="351"/>
      <c r="AT82" s="351"/>
    </row>
    <row r="83" spans="1:46" ht="14.4" x14ac:dyDescent="0.3">
      <c r="B83" s="71" t="s">
        <v>292</v>
      </c>
      <c r="C83" s="70"/>
      <c r="D83" s="69"/>
      <c r="E83" s="69">
        <v>-40.75</v>
      </c>
      <c r="F83" s="70"/>
      <c r="G83" s="69"/>
      <c r="H83" s="69"/>
      <c r="I83" s="70">
        <v>16</v>
      </c>
      <c r="J83" s="69">
        <v>805.58</v>
      </c>
      <c r="K83" s="69">
        <v>12889.25</v>
      </c>
      <c r="L83" s="351"/>
      <c r="M83" s="351"/>
      <c r="N83" s="351"/>
      <c r="O83" s="351"/>
      <c r="P83" s="351"/>
      <c r="Q83" s="351"/>
      <c r="R83" s="351"/>
      <c r="S83" s="351"/>
      <c r="T83" s="351"/>
      <c r="U83" s="351"/>
      <c r="V83" s="351"/>
      <c r="W83" s="351"/>
      <c r="X83" s="351"/>
      <c r="Y83" s="351"/>
      <c r="Z83" s="351"/>
      <c r="AA83" s="351"/>
      <c r="AB83" s="351"/>
      <c r="AC83" s="351"/>
      <c r="AD83" s="351"/>
      <c r="AE83" s="351"/>
      <c r="AF83" s="351"/>
      <c r="AG83" s="351"/>
      <c r="AH83" s="351"/>
      <c r="AI83" s="351"/>
      <c r="AJ83" s="351"/>
      <c r="AK83" s="351"/>
      <c r="AL83" s="351"/>
      <c r="AM83" s="351"/>
      <c r="AN83" s="351"/>
      <c r="AO83" s="351"/>
      <c r="AP83" s="351"/>
      <c r="AQ83" s="351"/>
      <c r="AR83" s="351"/>
      <c r="AS83" s="351"/>
      <c r="AT83" s="351"/>
    </row>
    <row r="84" spans="1:46" ht="14.4" x14ac:dyDescent="0.3">
      <c r="B84" s="71"/>
      <c r="C84" s="70"/>
      <c r="D84" s="69"/>
      <c r="E84" s="69"/>
      <c r="F84" s="70"/>
      <c r="G84" s="69"/>
      <c r="H84" s="69"/>
      <c r="I84" s="70"/>
      <c r="J84" s="69"/>
      <c r="K84" s="69"/>
      <c r="L84" s="351"/>
      <c r="M84" s="351"/>
      <c r="N84" s="351"/>
      <c r="O84" s="351"/>
      <c r="P84" s="351"/>
      <c r="Q84" s="351"/>
      <c r="R84" s="351"/>
      <c r="S84" s="351"/>
      <c r="T84" s="351"/>
      <c r="U84" s="351"/>
      <c r="V84" s="351"/>
      <c r="W84" s="351"/>
      <c r="X84" s="351"/>
      <c r="Y84" s="351"/>
      <c r="Z84" s="351"/>
      <c r="AA84" s="351"/>
      <c r="AB84" s="351"/>
      <c r="AC84" s="351"/>
      <c r="AD84" s="351"/>
      <c r="AE84" s="351"/>
      <c r="AF84" s="351"/>
      <c r="AG84" s="351"/>
      <c r="AH84" s="351"/>
      <c r="AI84" s="351"/>
      <c r="AJ84" s="351"/>
      <c r="AK84" s="351"/>
      <c r="AL84" s="351"/>
      <c r="AM84" s="351"/>
      <c r="AN84" s="351"/>
      <c r="AO84" s="351"/>
      <c r="AP84" s="351"/>
      <c r="AQ84" s="351"/>
      <c r="AR84" s="351"/>
      <c r="AS84" s="351"/>
      <c r="AT84" s="351"/>
    </row>
    <row r="85" spans="1:46" ht="14.4" x14ac:dyDescent="0.3">
      <c r="B85" s="78" t="s">
        <v>506</v>
      </c>
      <c r="C85" s="73"/>
      <c r="D85" s="75"/>
      <c r="E85" s="75"/>
      <c r="F85" s="73">
        <v>1</v>
      </c>
      <c r="G85" s="75">
        <v>805.58</v>
      </c>
      <c r="H85" s="75">
        <v>805.58</v>
      </c>
      <c r="I85" s="73">
        <v>15</v>
      </c>
      <c r="J85" s="75">
        <v>805.58</v>
      </c>
      <c r="K85" s="75">
        <v>12083.67</v>
      </c>
      <c r="L85" s="351"/>
      <c r="M85" s="351"/>
      <c r="N85" s="351"/>
      <c r="O85" s="351"/>
      <c r="P85" s="351"/>
      <c r="Q85" s="351"/>
      <c r="R85" s="351"/>
      <c r="S85" s="351"/>
      <c r="T85" s="351"/>
      <c r="U85" s="351"/>
      <c r="V85" s="351"/>
      <c r="W85" s="351"/>
      <c r="X85" s="351"/>
      <c r="Y85" s="351"/>
      <c r="Z85" s="351"/>
      <c r="AA85" s="351"/>
      <c r="AB85" s="351"/>
      <c r="AC85" s="351"/>
      <c r="AD85" s="351"/>
      <c r="AE85" s="351"/>
      <c r="AF85" s="351"/>
      <c r="AG85" s="351"/>
      <c r="AH85" s="351"/>
      <c r="AI85" s="351"/>
      <c r="AJ85" s="351"/>
      <c r="AK85" s="351"/>
      <c r="AL85" s="351"/>
      <c r="AM85" s="351"/>
      <c r="AN85" s="351"/>
      <c r="AO85" s="351"/>
      <c r="AP85" s="351"/>
      <c r="AQ85" s="351"/>
      <c r="AR85" s="351"/>
      <c r="AS85" s="351"/>
      <c r="AT85" s="351"/>
    </row>
    <row r="86" spans="1:46" ht="15" thickBot="1" x14ac:dyDescent="0.35">
      <c r="B86" s="72" t="s">
        <v>8</v>
      </c>
      <c r="C86" s="76"/>
      <c r="D86" s="67"/>
      <c r="E86" s="77"/>
      <c r="F86" s="76">
        <f>SUM(F76:F85)</f>
        <v>4</v>
      </c>
      <c r="G86" s="67"/>
      <c r="H86" s="77">
        <f>SUM(H76:H85)</f>
        <v>3220.58</v>
      </c>
      <c r="I86" s="67"/>
      <c r="J86" s="67"/>
      <c r="K86" s="67"/>
      <c r="L86" s="351"/>
      <c r="M86" s="351"/>
      <c r="N86" s="351"/>
      <c r="O86" s="351"/>
      <c r="P86" s="351"/>
      <c r="Q86" s="351"/>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row>
    <row r="87" spans="1:46" s="165" customFormat="1" ht="15" thickTop="1" x14ac:dyDescent="0.3">
      <c r="A87" s="188"/>
      <c r="B87" s="221"/>
      <c r="C87" s="221"/>
      <c r="D87" s="284"/>
      <c r="E87" s="281"/>
      <c r="F87" s="221"/>
      <c r="G87" s="284"/>
      <c r="H87" s="281"/>
      <c r="I87" s="221"/>
      <c r="J87" s="284"/>
      <c r="K87" s="281"/>
      <c r="L87" s="153"/>
      <c r="M87" s="153"/>
      <c r="N87" s="153"/>
      <c r="O87" s="153"/>
      <c r="P87" s="153"/>
      <c r="Q87" s="153"/>
      <c r="R87" s="153"/>
      <c r="S87" s="153"/>
      <c r="T87" s="153"/>
      <c r="U87" s="153"/>
      <c r="V87" s="153"/>
      <c r="W87" s="153"/>
      <c r="X87" s="153"/>
      <c r="Y87" s="153"/>
      <c r="Z87" s="153"/>
      <c r="AA87" s="153"/>
      <c r="AB87" s="153"/>
      <c r="AC87" s="153"/>
      <c r="AD87" s="153"/>
      <c r="AE87" s="153"/>
      <c r="AF87" s="153"/>
      <c r="AG87" s="153"/>
      <c r="AH87" s="153"/>
      <c r="AI87" s="153"/>
      <c r="AJ87" s="153"/>
      <c r="AK87" s="153"/>
      <c r="AL87" s="153"/>
      <c r="AM87" s="153"/>
      <c r="AN87" s="153"/>
      <c r="AO87" s="153"/>
      <c r="AP87" s="153"/>
      <c r="AQ87" s="153"/>
      <c r="AR87" s="153"/>
      <c r="AS87" s="153"/>
      <c r="AT87" s="153"/>
    </row>
    <row r="88" spans="1:46" ht="14.4" x14ac:dyDescent="0.3">
      <c r="B88" s="351"/>
      <c r="C88" s="351"/>
      <c r="D88" s="351"/>
      <c r="E88" s="351"/>
      <c r="F88" s="351"/>
      <c r="G88" s="351"/>
      <c r="H88" s="351"/>
      <c r="I88" s="351"/>
      <c r="J88" s="252"/>
      <c r="K88" s="351"/>
      <c r="L88" s="351"/>
      <c r="M88" s="351"/>
      <c r="N88" s="351"/>
      <c r="O88" s="351"/>
      <c r="P88" s="351"/>
      <c r="Q88" s="351"/>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row>
    <row r="89" spans="1:46" ht="14.4" x14ac:dyDescent="0.3">
      <c r="B89" s="456" t="s">
        <v>602</v>
      </c>
      <c r="C89" s="456"/>
      <c r="D89" s="456"/>
      <c r="E89" s="456"/>
      <c r="F89" s="456"/>
      <c r="G89" s="456"/>
      <c r="H89" s="456"/>
      <c r="I89" s="456"/>
      <c r="J89" s="456"/>
      <c r="K89" s="456"/>
      <c r="L89" s="351"/>
      <c r="M89" s="351"/>
      <c r="N89" s="351"/>
      <c r="O89" s="351"/>
      <c r="P89" s="351"/>
      <c r="Q89" s="351"/>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row>
    <row r="90" spans="1:46" ht="14.4" x14ac:dyDescent="0.3">
      <c r="B90" s="456" t="s">
        <v>556</v>
      </c>
      <c r="C90" s="456"/>
      <c r="D90" s="456"/>
      <c r="E90" s="456"/>
      <c r="F90" s="456"/>
      <c r="G90" s="456"/>
      <c r="H90" s="456"/>
      <c r="I90" s="456"/>
      <c r="J90" s="456"/>
      <c r="K90" s="456"/>
      <c r="L90" s="351"/>
      <c r="M90" s="351"/>
      <c r="N90" s="351"/>
      <c r="O90" s="351"/>
      <c r="P90" s="351"/>
      <c r="Q90" s="351"/>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row>
    <row r="91" spans="1:46" ht="14.4" x14ac:dyDescent="0.3">
      <c r="B91" s="52" t="s">
        <v>51</v>
      </c>
      <c r="C91" s="446"/>
      <c r="D91" s="52" t="s">
        <v>285</v>
      </c>
      <c r="E91" s="52"/>
      <c r="F91" s="437"/>
      <c r="G91" s="437"/>
      <c r="H91" s="559" t="s">
        <v>57</v>
      </c>
      <c r="I91" s="560"/>
      <c r="J91" s="447">
        <v>1</v>
      </c>
      <c r="K91" s="52"/>
      <c r="L91" s="351"/>
      <c r="M91" s="351"/>
      <c r="N91" s="351"/>
      <c r="O91" s="351"/>
      <c r="P91" s="351"/>
      <c r="Q91" s="351"/>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row>
    <row r="92" spans="1:46" ht="14.4" x14ac:dyDescent="0.3">
      <c r="B92" s="353" t="s">
        <v>601</v>
      </c>
      <c r="C92" s="319"/>
      <c r="D92" s="352" t="s">
        <v>281</v>
      </c>
      <c r="E92" s="52"/>
      <c r="F92" s="312"/>
      <c r="G92" s="312"/>
      <c r="H92" s="565" t="s">
        <v>58</v>
      </c>
      <c r="I92" s="566"/>
      <c r="J92" s="352"/>
      <c r="K92" s="353"/>
      <c r="L92" s="351"/>
      <c r="M92" s="351"/>
      <c r="N92" s="351"/>
      <c r="O92" s="351"/>
      <c r="P92" s="351"/>
      <c r="Q92" s="351"/>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row>
    <row r="93" spans="1:46" ht="14.4" x14ac:dyDescent="0.3">
      <c r="B93" s="567" t="s">
        <v>3</v>
      </c>
      <c r="C93" s="562" t="s">
        <v>52</v>
      </c>
      <c r="D93" s="563"/>
      <c r="E93" s="564"/>
      <c r="F93" s="563" t="s">
        <v>55</v>
      </c>
      <c r="G93" s="563"/>
      <c r="H93" s="564"/>
      <c r="I93" s="568" t="s">
        <v>56</v>
      </c>
      <c r="J93" s="568"/>
      <c r="K93" s="568"/>
      <c r="L93" s="351"/>
      <c r="M93" s="351"/>
      <c r="N93" s="351"/>
      <c r="O93" s="351"/>
      <c r="P93" s="351"/>
      <c r="Q93" s="351"/>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row>
    <row r="94" spans="1:46" ht="14.4" x14ac:dyDescent="0.3">
      <c r="B94" s="507"/>
      <c r="C94" s="56" t="s">
        <v>53</v>
      </c>
      <c r="D94" s="56" t="s">
        <v>42</v>
      </c>
      <c r="E94" s="56" t="s">
        <v>54</v>
      </c>
      <c r="F94" s="55" t="s">
        <v>53</v>
      </c>
      <c r="G94" s="57" t="s">
        <v>42</v>
      </c>
      <c r="H94" s="56" t="s">
        <v>54</v>
      </c>
      <c r="I94" s="55" t="s">
        <v>53</v>
      </c>
      <c r="J94" s="57" t="s">
        <v>42</v>
      </c>
      <c r="K94" s="57" t="s">
        <v>54</v>
      </c>
      <c r="L94" s="351"/>
      <c r="M94" s="351"/>
      <c r="N94" s="351"/>
      <c r="O94" s="351"/>
      <c r="P94" s="351"/>
      <c r="Q94" s="351"/>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row>
    <row r="95" spans="1:46" ht="14.4" x14ac:dyDescent="0.3">
      <c r="B95" s="62" t="s">
        <v>256</v>
      </c>
      <c r="C95" s="66"/>
      <c r="D95" s="64"/>
      <c r="E95" s="65"/>
      <c r="F95" s="66"/>
      <c r="G95" s="64"/>
      <c r="H95" s="65"/>
      <c r="I95" s="63"/>
      <c r="J95" s="65"/>
      <c r="K95" s="65"/>
      <c r="L95" s="351"/>
      <c r="M95" s="351"/>
      <c r="N95" s="351"/>
      <c r="O95" s="351"/>
      <c r="P95" s="351"/>
      <c r="Q95" s="351"/>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row>
    <row r="96" spans="1:46" ht="14.4" x14ac:dyDescent="0.3">
      <c r="B96" s="8" t="s">
        <v>286</v>
      </c>
      <c r="C96" s="61"/>
      <c r="D96" s="60"/>
      <c r="E96" s="60"/>
      <c r="F96" s="61"/>
      <c r="G96" s="60"/>
      <c r="H96" s="60"/>
      <c r="I96" s="61">
        <v>21</v>
      </c>
      <c r="J96" s="60">
        <v>1052</v>
      </c>
      <c r="K96" s="60">
        <f>I96*J96</f>
        <v>22092</v>
      </c>
      <c r="L96" s="351"/>
      <c r="M96" s="351"/>
      <c r="N96" s="351"/>
      <c r="O96" s="351"/>
      <c r="P96" s="351"/>
      <c r="Q96" s="351"/>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row>
    <row r="97" spans="1:46" ht="14.4" x14ac:dyDescent="0.3">
      <c r="B97" s="71"/>
      <c r="C97" s="70"/>
      <c r="D97" s="69"/>
      <c r="E97" s="69"/>
      <c r="F97" s="70"/>
      <c r="G97" s="69"/>
      <c r="H97" s="69"/>
      <c r="I97" s="70"/>
      <c r="J97" s="69"/>
      <c r="K97" s="69"/>
      <c r="L97" s="351"/>
      <c r="M97" s="351"/>
      <c r="N97" s="351"/>
      <c r="O97" s="351"/>
      <c r="P97" s="351"/>
      <c r="Q97" s="351"/>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row>
    <row r="98" spans="1:46" ht="14.4" x14ac:dyDescent="0.3">
      <c r="B98" s="71" t="s">
        <v>293</v>
      </c>
      <c r="C98" s="70"/>
      <c r="D98" s="69"/>
      <c r="E98" s="69"/>
      <c r="F98" s="70">
        <v>2</v>
      </c>
      <c r="G98" s="69">
        <f>J96</f>
        <v>1052</v>
      </c>
      <c r="H98" s="69">
        <f t="shared" ref="H98" si="8">F98*G98</f>
        <v>2104</v>
      </c>
      <c r="I98" s="70">
        <f>I96-F98</f>
        <v>19</v>
      </c>
      <c r="J98" s="69">
        <f>K98/I98</f>
        <v>1052</v>
      </c>
      <c r="K98" s="69">
        <f>K96-H98</f>
        <v>19988</v>
      </c>
      <c r="L98" s="351"/>
      <c r="M98" s="351"/>
      <c r="N98" s="351"/>
      <c r="O98" s="351"/>
      <c r="P98" s="351"/>
      <c r="Q98" s="351"/>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row>
    <row r="99" spans="1:46" ht="14.4" x14ac:dyDescent="0.3">
      <c r="B99" s="71"/>
      <c r="C99" s="70"/>
      <c r="D99" s="69"/>
      <c r="E99" s="69"/>
      <c r="F99" s="70"/>
      <c r="G99" s="69"/>
      <c r="H99" s="69"/>
      <c r="I99" s="70"/>
      <c r="J99" s="69"/>
      <c r="K99" s="69"/>
      <c r="L99" s="351"/>
      <c r="M99" s="351"/>
      <c r="N99" s="351"/>
      <c r="O99" s="351"/>
      <c r="P99" s="351"/>
      <c r="Q99" s="351"/>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row>
    <row r="100" spans="1:46" ht="14.4" x14ac:dyDescent="0.3">
      <c r="B100" s="71" t="s">
        <v>295</v>
      </c>
      <c r="C100" s="70"/>
      <c r="D100" s="69"/>
      <c r="E100" s="69"/>
      <c r="F100" s="70">
        <v>1</v>
      </c>
      <c r="G100" s="69">
        <f>J98</f>
        <v>1052</v>
      </c>
      <c r="H100" s="69">
        <f t="shared" ref="H100" si="9">F100*G100</f>
        <v>1052</v>
      </c>
      <c r="I100" s="70">
        <f>I98-F100</f>
        <v>18</v>
      </c>
      <c r="J100" s="69">
        <f>K100/I100</f>
        <v>1052</v>
      </c>
      <c r="K100" s="69">
        <f>K98-H100</f>
        <v>18936</v>
      </c>
      <c r="L100" s="351"/>
      <c r="M100" s="351"/>
      <c r="N100" s="351"/>
      <c r="O100" s="351"/>
      <c r="P100" s="351"/>
      <c r="Q100" s="351"/>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row>
    <row r="101" spans="1:46" ht="14.4" x14ac:dyDescent="0.3">
      <c r="B101" s="71"/>
      <c r="C101" s="70"/>
      <c r="D101" s="69"/>
      <c r="E101" s="69"/>
      <c r="F101" s="70"/>
      <c r="G101" s="69"/>
      <c r="H101" s="69"/>
      <c r="I101" s="70"/>
      <c r="J101" s="69"/>
      <c r="K101" s="69"/>
      <c r="L101" s="351"/>
      <c r="M101" s="351"/>
      <c r="N101" s="351"/>
      <c r="O101" s="351"/>
      <c r="P101" s="351"/>
      <c r="Q101" s="351"/>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row>
    <row r="102" spans="1:46" ht="14.4" x14ac:dyDescent="0.3">
      <c r="B102" s="71"/>
      <c r="C102" s="70">
        <v>5</v>
      </c>
      <c r="D102" s="69">
        <v>1010</v>
      </c>
      <c r="E102" s="69">
        <v>5050</v>
      </c>
      <c r="F102" s="70"/>
      <c r="G102" s="69"/>
      <c r="H102" s="69"/>
      <c r="I102" s="70">
        <f>I100+C102</f>
        <v>23</v>
      </c>
      <c r="J102" s="69">
        <f>K102/I102</f>
        <v>1042.8695652173913</v>
      </c>
      <c r="K102" s="69">
        <f>K100+E102</f>
        <v>23986</v>
      </c>
      <c r="L102" s="351"/>
      <c r="M102" s="351"/>
      <c r="N102" s="351"/>
      <c r="O102" s="351"/>
      <c r="P102" s="351"/>
      <c r="Q102" s="351"/>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row>
    <row r="103" spans="1:46" ht="14.4" x14ac:dyDescent="0.3">
      <c r="B103" s="71"/>
      <c r="C103" s="70"/>
      <c r="D103" s="69"/>
      <c r="E103" s="69"/>
      <c r="F103" s="70"/>
      <c r="G103" s="69"/>
      <c r="H103" s="69"/>
      <c r="I103" s="70"/>
      <c r="J103" s="69"/>
      <c r="K103" s="69"/>
      <c r="L103" s="351"/>
      <c r="M103" s="351"/>
      <c r="N103" s="351"/>
      <c r="O103" s="351"/>
      <c r="P103" s="351"/>
      <c r="Q103" s="351"/>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row>
    <row r="104" spans="1:46" ht="14.4" x14ac:dyDescent="0.3">
      <c r="B104" s="71" t="s">
        <v>292</v>
      </c>
      <c r="C104" s="70"/>
      <c r="D104" s="69"/>
      <c r="E104" s="69">
        <f>-1%*E102</f>
        <v>-50.5</v>
      </c>
      <c r="F104" s="70"/>
      <c r="G104" s="69"/>
      <c r="H104" s="69"/>
      <c r="I104" s="70">
        <f>I102</f>
        <v>23</v>
      </c>
      <c r="J104" s="69">
        <f>K104/I104</f>
        <v>1040.6739130434783</v>
      </c>
      <c r="K104" s="69">
        <f>K102+E104</f>
        <v>23935.5</v>
      </c>
      <c r="L104" s="351"/>
      <c r="M104" s="351"/>
      <c r="N104" s="351"/>
      <c r="O104" s="351"/>
      <c r="P104" s="351"/>
      <c r="Q104" s="351"/>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row>
    <row r="105" spans="1:46" ht="14.4" x14ac:dyDescent="0.3">
      <c r="B105" s="71"/>
      <c r="C105" s="70"/>
      <c r="D105" s="69"/>
      <c r="E105" s="69"/>
      <c r="F105" s="70"/>
      <c r="G105" s="69"/>
      <c r="H105" s="69"/>
      <c r="I105" s="70"/>
      <c r="J105" s="69"/>
      <c r="K105" s="69"/>
      <c r="L105" s="351"/>
      <c r="M105" s="351"/>
      <c r="N105" s="351"/>
      <c r="O105" s="351"/>
      <c r="P105" s="351"/>
      <c r="Q105" s="351"/>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row>
    <row r="106" spans="1:46" ht="14.4" x14ac:dyDescent="0.3">
      <c r="B106" s="78" t="s">
        <v>290</v>
      </c>
      <c r="C106" s="73"/>
      <c r="D106" s="75"/>
      <c r="E106" s="75"/>
      <c r="F106" s="595"/>
      <c r="G106" s="596"/>
      <c r="H106" s="596"/>
      <c r="I106" s="595"/>
      <c r="J106" s="596"/>
      <c r="K106" s="596"/>
      <c r="L106" s="351"/>
      <c r="M106" s="351"/>
      <c r="N106" s="351"/>
      <c r="O106" s="351"/>
      <c r="P106" s="351"/>
      <c r="Q106" s="351"/>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row>
    <row r="107" spans="1:46" ht="15" thickBot="1" x14ac:dyDescent="0.35">
      <c r="B107" s="72" t="s">
        <v>8</v>
      </c>
      <c r="C107" s="76">
        <f>SUM(C95:C106)</f>
        <v>5</v>
      </c>
      <c r="D107" s="67"/>
      <c r="E107" s="77">
        <f>SUM(E95:E106)</f>
        <v>4999.5</v>
      </c>
      <c r="F107" s="76"/>
      <c r="G107" s="67"/>
      <c r="H107" s="77"/>
      <c r="I107" s="67"/>
      <c r="J107" s="67"/>
      <c r="K107" s="67"/>
      <c r="L107" s="351"/>
      <c r="M107" s="351"/>
      <c r="N107" s="351"/>
      <c r="O107" s="351"/>
      <c r="P107" s="351"/>
      <c r="Q107" s="351"/>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row>
    <row r="108" spans="1:46" s="165" customFormat="1" ht="15" thickTop="1" x14ac:dyDescent="0.3">
      <c r="A108" s="188"/>
      <c r="B108" s="221"/>
      <c r="C108" s="221"/>
      <c r="D108" s="284"/>
      <c r="E108" s="281"/>
      <c r="F108" s="221"/>
      <c r="G108" s="284"/>
      <c r="H108" s="281"/>
      <c r="I108" s="221"/>
      <c r="J108" s="284"/>
      <c r="K108" s="284"/>
      <c r="L108" s="153"/>
      <c r="M108" s="153"/>
      <c r="N108" s="153"/>
      <c r="O108" s="153"/>
      <c r="P108" s="153"/>
      <c r="Q108" s="153"/>
      <c r="R108" s="153"/>
      <c r="S108" s="153"/>
      <c r="T108" s="153"/>
      <c r="U108" s="153"/>
      <c r="V108" s="153"/>
      <c r="W108" s="153"/>
      <c r="X108" s="153"/>
      <c r="Y108" s="153"/>
      <c r="Z108" s="153"/>
      <c r="AA108" s="153"/>
      <c r="AB108" s="153"/>
      <c r="AC108" s="153"/>
      <c r="AD108" s="153"/>
      <c r="AE108" s="153"/>
      <c r="AF108" s="153"/>
      <c r="AG108" s="153"/>
      <c r="AH108" s="153"/>
      <c r="AI108" s="153"/>
      <c r="AJ108" s="153"/>
      <c r="AK108" s="153"/>
      <c r="AL108" s="153"/>
      <c r="AM108" s="153"/>
      <c r="AN108" s="153"/>
      <c r="AO108" s="153"/>
      <c r="AP108" s="153"/>
      <c r="AQ108" s="153"/>
      <c r="AR108" s="153"/>
      <c r="AS108" s="153"/>
      <c r="AT108" s="153"/>
    </row>
    <row r="109" spans="1:46" ht="14.4" x14ac:dyDescent="0.3">
      <c r="B109" s="351"/>
      <c r="C109" s="351"/>
      <c r="D109" s="351"/>
      <c r="E109" s="351"/>
      <c r="F109" s="351"/>
      <c r="G109" s="351"/>
      <c r="H109" s="351"/>
      <c r="I109" s="351"/>
      <c r="J109" s="252"/>
      <c r="K109" s="351"/>
      <c r="L109" s="351"/>
      <c r="M109" s="351"/>
      <c r="N109" s="351"/>
      <c r="O109" s="351"/>
      <c r="P109" s="351"/>
      <c r="Q109" s="351"/>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row>
    <row r="110" spans="1:46" ht="14.4" x14ac:dyDescent="0.3">
      <c r="B110" s="456" t="s">
        <v>602</v>
      </c>
      <c r="C110" s="456"/>
      <c r="D110" s="456"/>
      <c r="E110" s="456"/>
      <c r="F110" s="456"/>
      <c r="G110" s="456"/>
      <c r="H110" s="456"/>
      <c r="I110" s="456"/>
      <c r="J110" s="456"/>
      <c r="K110" s="456"/>
      <c r="L110" s="351"/>
      <c r="M110" s="351"/>
      <c r="N110" s="351"/>
      <c r="O110" s="351"/>
      <c r="P110" s="351"/>
      <c r="Q110" s="351"/>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row>
    <row r="111" spans="1:46" ht="14.4" x14ac:dyDescent="0.3">
      <c r="B111" s="456" t="s">
        <v>556</v>
      </c>
      <c r="C111" s="456"/>
      <c r="D111" s="456"/>
      <c r="E111" s="456"/>
      <c r="F111" s="456"/>
      <c r="G111" s="456"/>
      <c r="H111" s="456"/>
      <c r="I111" s="456"/>
      <c r="J111" s="456"/>
      <c r="K111" s="456"/>
      <c r="L111" s="351"/>
      <c r="M111" s="351"/>
      <c r="N111" s="351"/>
      <c r="O111" s="351"/>
      <c r="P111" s="351"/>
      <c r="Q111" s="351"/>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row>
    <row r="112" spans="1:46" ht="14.4" x14ac:dyDescent="0.3">
      <c r="B112" s="52" t="s">
        <v>51</v>
      </c>
      <c r="C112" s="446"/>
      <c r="D112" s="52" t="s">
        <v>294</v>
      </c>
      <c r="E112" s="52"/>
      <c r="F112" s="437"/>
      <c r="G112" s="437"/>
      <c r="H112" s="559" t="s">
        <v>57</v>
      </c>
      <c r="I112" s="560"/>
      <c r="J112" s="447">
        <v>1</v>
      </c>
      <c r="K112" s="52"/>
      <c r="L112" s="351"/>
      <c r="M112" s="351"/>
      <c r="N112" s="351"/>
      <c r="O112" s="351"/>
      <c r="P112" s="351"/>
      <c r="Q112" s="351"/>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row>
    <row r="113" spans="2:46" ht="14.4" x14ac:dyDescent="0.3">
      <c r="B113" s="353" t="s">
        <v>601</v>
      </c>
      <c r="C113" s="319"/>
      <c r="D113" s="352" t="s">
        <v>281</v>
      </c>
      <c r="E113" s="52"/>
      <c r="F113" s="312"/>
      <c r="G113" s="312"/>
      <c r="H113" s="565" t="s">
        <v>58</v>
      </c>
      <c r="I113" s="566"/>
      <c r="J113" s="352"/>
      <c r="K113" s="353"/>
      <c r="L113" s="351"/>
      <c r="M113" s="351"/>
      <c r="N113" s="351"/>
      <c r="O113" s="351"/>
      <c r="P113" s="351"/>
      <c r="Q113" s="351"/>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row>
    <row r="114" spans="2:46" ht="14.4" x14ac:dyDescent="0.3">
      <c r="B114" s="567" t="s">
        <v>3</v>
      </c>
      <c r="C114" s="562" t="s">
        <v>52</v>
      </c>
      <c r="D114" s="563"/>
      <c r="E114" s="564"/>
      <c r="F114" s="563" t="s">
        <v>55</v>
      </c>
      <c r="G114" s="563"/>
      <c r="H114" s="564"/>
      <c r="I114" s="568" t="s">
        <v>56</v>
      </c>
      <c r="J114" s="568"/>
      <c r="K114" s="568"/>
      <c r="L114" s="351"/>
      <c r="M114" s="351"/>
      <c r="N114" s="351"/>
      <c r="O114" s="351"/>
      <c r="P114" s="351"/>
      <c r="Q114" s="351"/>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row>
    <row r="115" spans="2:46" ht="14.4" x14ac:dyDescent="0.3">
      <c r="B115" s="507"/>
      <c r="C115" s="56" t="s">
        <v>53</v>
      </c>
      <c r="D115" s="56" t="s">
        <v>42</v>
      </c>
      <c r="E115" s="56" t="s">
        <v>54</v>
      </c>
      <c r="F115" s="55" t="s">
        <v>53</v>
      </c>
      <c r="G115" s="57" t="s">
        <v>42</v>
      </c>
      <c r="H115" s="56" t="s">
        <v>54</v>
      </c>
      <c r="I115" s="55" t="s">
        <v>53</v>
      </c>
      <c r="J115" s="57" t="s">
        <v>42</v>
      </c>
      <c r="K115" s="57" t="s">
        <v>54</v>
      </c>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row>
    <row r="116" spans="2:46" ht="14.4" x14ac:dyDescent="0.3">
      <c r="B116" s="62" t="s">
        <v>256</v>
      </c>
      <c r="C116" s="66"/>
      <c r="D116" s="64"/>
      <c r="E116" s="65"/>
      <c r="F116" s="66"/>
      <c r="G116" s="64"/>
      <c r="H116" s="65"/>
      <c r="I116" s="63"/>
      <c r="J116" s="65"/>
      <c r="K116" s="65"/>
      <c r="L116" s="351"/>
      <c r="M116" s="351"/>
      <c r="N116" s="351"/>
      <c r="O116" s="351"/>
      <c r="P116" s="351"/>
      <c r="Q116" s="351"/>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row>
    <row r="117" spans="2:46" ht="14.4" x14ac:dyDescent="0.3">
      <c r="B117" s="8" t="s">
        <v>286</v>
      </c>
      <c r="C117" s="61"/>
      <c r="D117" s="60"/>
      <c r="E117" s="60"/>
      <c r="F117" s="61"/>
      <c r="G117" s="60"/>
      <c r="H117" s="60"/>
      <c r="I117" s="61">
        <v>32</v>
      </c>
      <c r="J117" s="60">
        <v>241.65</v>
      </c>
      <c r="K117" s="60">
        <f>I117*J117</f>
        <v>7732.8</v>
      </c>
      <c r="L117" s="351"/>
      <c r="M117" s="351"/>
      <c r="N117" s="351"/>
      <c r="O117" s="351"/>
      <c r="P117" s="351"/>
      <c r="Q117" s="351"/>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row>
    <row r="118" spans="2:46" ht="14.4" x14ac:dyDescent="0.3">
      <c r="B118" s="71"/>
      <c r="C118" s="70"/>
      <c r="D118" s="69"/>
      <c r="E118" s="69"/>
      <c r="F118" s="70"/>
      <c r="G118" s="69"/>
      <c r="H118" s="69"/>
      <c r="I118" s="70"/>
      <c r="J118" s="69"/>
      <c r="K118" s="69"/>
      <c r="L118" s="351"/>
      <c r="M118" s="351"/>
      <c r="N118" s="351"/>
      <c r="O118" s="351"/>
      <c r="P118" s="351"/>
      <c r="Q118" s="351"/>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row>
    <row r="119" spans="2:46" ht="14.4" x14ac:dyDescent="0.3">
      <c r="B119" s="71" t="s">
        <v>289</v>
      </c>
      <c r="C119" s="70"/>
      <c r="D119" s="69"/>
      <c r="E119" s="69"/>
      <c r="F119" s="70">
        <v>6</v>
      </c>
      <c r="G119" s="69">
        <f>J117</f>
        <v>241.65</v>
      </c>
      <c r="H119" s="69">
        <f t="shared" ref="H119" si="10">F119*G119</f>
        <v>1449.9</v>
      </c>
      <c r="I119" s="70">
        <f>I117-F119</f>
        <v>26</v>
      </c>
      <c r="J119" s="69">
        <f>K119/I119</f>
        <v>241.64999999999998</v>
      </c>
      <c r="K119" s="69">
        <f>K117-H119</f>
        <v>6282.9</v>
      </c>
      <c r="L119" s="351"/>
      <c r="M119" s="351"/>
      <c r="N119" s="351"/>
      <c r="O119" s="351"/>
      <c r="P119" s="351"/>
      <c r="Q119" s="351"/>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row>
    <row r="120" spans="2:46" ht="14.4" x14ac:dyDescent="0.3">
      <c r="B120" s="71"/>
      <c r="C120" s="70"/>
      <c r="D120" s="69"/>
      <c r="E120" s="69"/>
      <c r="F120" s="70"/>
      <c r="G120" s="69"/>
      <c r="H120" s="69"/>
      <c r="I120" s="70"/>
      <c r="J120" s="69"/>
      <c r="K120" s="69"/>
      <c r="L120" s="351"/>
      <c r="M120" s="351"/>
      <c r="N120" s="351"/>
      <c r="O120" s="351"/>
      <c r="P120" s="351"/>
      <c r="Q120" s="351"/>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row>
    <row r="121" spans="2:46" ht="14.4" x14ac:dyDescent="0.3">
      <c r="B121" s="78" t="s">
        <v>290</v>
      </c>
      <c r="C121" s="73"/>
      <c r="D121" s="75"/>
      <c r="E121" s="75"/>
      <c r="F121" s="73">
        <v>7</v>
      </c>
      <c r="G121" s="75">
        <f>J119</f>
        <v>241.64999999999998</v>
      </c>
      <c r="H121" s="75">
        <f>F121*G121</f>
        <v>1691.5499999999997</v>
      </c>
      <c r="I121" s="73">
        <f>I119-F121</f>
        <v>19</v>
      </c>
      <c r="J121" s="75">
        <f>K121/I121</f>
        <v>241.65</v>
      </c>
      <c r="K121" s="75">
        <f>K119-H121</f>
        <v>4591.3500000000004</v>
      </c>
      <c r="L121" s="351"/>
      <c r="M121" s="351"/>
      <c r="N121" s="351"/>
      <c r="O121" s="351"/>
      <c r="P121" s="351"/>
      <c r="Q121" s="351"/>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row>
    <row r="122" spans="2:46" ht="15" thickBot="1" x14ac:dyDescent="0.35">
      <c r="B122" s="72" t="s">
        <v>8</v>
      </c>
      <c r="C122" s="76">
        <f>SUM(C116:C121)</f>
        <v>0</v>
      </c>
      <c r="D122" s="67"/>
      <c r="E122" s="77">
        <f>SUM(E116:E121)</f>
        <v>0</v>
      </c>
      <c r="F122" s="76">
        <f>SUM(F116:F121)</f>
        <v>13</v>
      </c>
      <c r="G122" s="67"/>
      <c r="H122" s="77">
        <f>SUM(H116:H121)</f>
        <v>3141.45</v>
      </c>
      <c r="I122" s="67"/>
      <c r="J122" s="67"/>
      <c r="K122" s="67"/>
      <c r="L122" s="351"/>
      <c r="M122" s="351"/>
      <c r="N122" s="351"/>
      <c r="O122" s="351"/>
      <c r="P122" s="351"/>
      <c r="Q122" s="351"/>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row>
    <row r="123" spans="2:46" ht="15" thickTop="1" x14ac:dyDescent="0.3">
      <c r="B123" s="351"/>
      <c r="C123" s="351"/>
      <c r="D123" s="351"/>
      <c r="E123" s="351"/>
      <c r="F123" s="351"/>
      <c r="G123" s="351"/>
      <c r="H123" s="351"/>
      <c r="I123" s="351"/>
      <c r="J123" s="351"/>
      <c r="K123" s="351"/>
      <c r="L123" s="351"/>
      <c r="M123" s="351"/>
      <c r="N123" s="351"/>
      <c r="O123" s="351"/>
      <c r="P123" s="351"/>
      <c r="Q123" s="351"/>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row>
    <row r="124" spans="2:46" ht="14.4" x14ac:dyDescent="0.3">
      <c r="B124" s="40" t="s">
        <v>90</v>
      </c>
      <c r="C124" s="351"/>
      <c r="D124" s="351"/>
      <c r="E124" s="351"/>
      <c r="F124" s="351"/>
      <c r="G124" s="351"/>
      <c r="H124" s="351"/>
      <c r="I124" s="351"/>
    </row>
    <row r="125" spans="2:46" ht="14.4" x14ac:dyDescent="0.3">
      <c r="B125" s="340"/>
      <c r="C125" s="340"/>
      <c r="D125" s="340"/>
      <c r="E125" s="456" t="s">
        <v>2</v>
      </c>
      <c r="F125" s="456"/>
      <c r="G125" s="340"/>
      <c r="H125" s="340"/>
      <c r="I125" s="340" t="s">
        <v>551</v>
      </c>
    </row>
    <row r="126" spans="2:46" ht="28.8" x14ac:dyDescent="0.25">
      <c r="B126" s="347" t="s">
        <v>3</v>
      </c>
      <c r="C126" s="473" t="s">
        <v>554</v>
      </c>
      <c r="D126" s="474"/>
      <c r="E126" s="474"/>
      <c r="F126" s="475"/>
      <c r="G126" s="326" t="s">
        <v>512</v>
      </c>
      <c r="H126" s="327" t="s">
        <v>4</v>
      </c>
      <c r="I126" s="327" t="s">
        <v>5</v>
      </c>
    </row>
    <row r="127" spans="2:46" ht="14.4" x14ac:dyDescent="0.3">
      <c r="B127" s="5" t="s">
        <v>256</v>
      </c>
      <c r="C127" s="476"/>
      <c r="D127" s="572"/>
      <c r="E127" s="572"/>
      <c r="F127" s="573"/>
      <c r="G127" s="12"/>
      <c r="H127" s="9"/>
      <c r="I127" s="9"/>
    </row>
    <row r="128" spans="2:46" ht="14.4" x14ac:dyDescent="0.3">
      <c r="B128" s="6" t="s">
        <v>293</v>
      </c>
      <c r="C128" s="601"/>
      <c r="D128" s="602"/>
      <c r="E128" s="602"/>
      <c r="F128" s="603"/>
      <c r="G128" s="13">
        <v>5410</v>
      </c>
      <c r="H128" s="10">
        <v>1200</v>
      </c>
      <c r="I128" s="11"/>
    </row>
    <row r="129" spans="2:9" ht="14.4" x14ac:dyDescent="0.3">
      <c r="B129" s="7"/>
      <c r="C129" s="601"/>
      <c r="D129" s="602"/>
      <c r="E129" s="602"/>
      <c r="F129" s="603"/>
      <c r="G129" s="13">
        <v>1105</v>
      </c>
      <c r="H129" s="11">
        <f>ROUND(H128*'Données constantes'!C3,2)</f>
        <v>60</v>
      </c>
      <c r="I129" s="11"/>
    </row>
    <row r="130" spans="2:9" ht="14.4" x14ac:dyDescent="0.3">
      <c r="B130" s="7"/>
      <c r="C130" s="601"/>
      <c r="D130" s="602"/>
      <c r="E130" s="602"/>
      <c r="F130" s="603"/>
      <c r="G130" s="13">
        <v>1110</v>
      </c>
      <c r="H130" s="11">
        <f>ROUND(H128*'Données constantes'!C4,2)</f>
        <v>119.7</v>
      </c>
      <c r="I130" s="11"/>
    </row>
    <row r="131" spans="2:9" ht="14.4" x14ac:dyDescent="0.3">
      <c r="B131" s="7"/>
      <c r="C131" s="606"/>
      <c r="D131" s="606"/>
      <c r="E131" s="606"/>
      <c r="F131" s="606"/>
      <c r="G131" s="13">
        <v>1010</v>
      </c>
      <c r="H131" s="11"/>
      <c r="I131" s="11">
        <f>SUM(H128:H130)</f>
        <v>1379.7</v>
      </c>
    </row>
    <row r="132" spans="2:9" ht="14.4" x14ac:dyDescent="0.3">
      <c r="B132" s="7"/>
      <c r="C132" s="489" t="s">
        <v>672</v>
      </c>
      <c r="D132" s="570"/>
      <c r="E132" s="570"/>
      <c r="F132" s="571"/>
      <c r="G132" s="13"/>
      <c r="H132" s="11"/>
      <c r="I132" s="11"/>
    </row>
    <row r="133" spans="2:9" ht="14.4" x14ac:dyDescent="0.3">
      <c r="B133" s="7"/>
      <c r="C133" s="483"/>
      <c r="D133" s="509"/>
      <c r="E133" s="509"/>
      <c r="F133" s="510"/>
      <c r="G133" s="13"/>
      <c r="H133" s="11"/>
      <c r="I133" s="11"/>
    </row>
    <row r="134" spans="2:9" ht="14.4" x14ac:dyDescent="0.3">
      <c r="B134" s="6" t="s">
        <v>293</v>
      </c>
      <c r="C134" s="483" t="s">
        <v>120</v>
      </c>
      <c r="D134" s="509"/>
      <c r="E134" s="509"/>
      <c r="F134" s="510"/>
      <c r="G134" s="13">
        <v>1100</v>
      </c>
      <c r="H134" s="11">
        <f>SUM(I135:I137)</f>
        <v>11037.6</v>
      </c>
      <c r="I134" s="11"/>
    </row>
    <row r="135" spans="2:9" ht="14.4" x14ac:dyDescent="0.3">
      <c r="B135" s="7"/>
      <c r="C135" s="356" t="s">
        <v>19</v>
      </c>
      <c r="D135" s="356"/>
      <c r="E135" s="356"/>
      <c r="F135" s="356"/>
      <c r="G135" s="13">
        <v>4500</v>
      </c>
      <c r="H135" s="11"/>
      <c r="I135" s="11">
        <f>2*1200+3*1300+2*1650</f>
        <v>9600</v>
      </c>
    </row>
    <row r="136" spans="2:9" ht="14.4" x14ac:dyDescent="0.3">
      <c r="B136" s="7"/>
      <c r="C136" s="356" t="s">
        <v>117</v>
      </c>
      <c r="D136" s="356"/>
      <c r="E136" s="356"/>
      <c r="F136" s="356"/>
      <c r="G136" s="13">
        <v>2305</v>
      </c>
      <c r="H136" s="11"/>
      <c r="I136" s="11">
        <f>ROUND(I135*'Données constantes'!C3,2)</f>
        <v>480</v>
      </c>
    </row>
    <row r="137" spans="2:9" ht="14.4" x14ac:dyDescent="0.3">
      <c r="B137" s="7"/>
      <c r="C137" s="356" t="s">
        <v>118</v>
      </c>
      <c r="D137" s="356"/>
      <c r="E137" s="356"/>
      <c r="F137" s="356"/>
      <c r="G137" s="13">
        <v>2310</v>
      </c>
      <c r="H137" s="11"/>
      <c r="I137" s="11">
        <f>ROUND(I135*'Données constantes'!C4,2)</f>
        <v>957.6</v>
      </c>
    </row>
    <row r="138" spans="2:9" ht="14.4" x14ac:dyDescent="0.3">
      <c r="B138" s="7"/>
      <c r="C138" s="483" t="s">
        <v>673</v>
      </c>
      <c r="D138" s="509"/>
      <c r="E138" s="509"/>
      <c r="F138" s="510"/>
      <c r="G138" s="13"/>
      <c r="H138" s="11"/>
      <c r="I138" s="11"/>
    </row>
    <row r="139" spans="2:9" ht="14.4" x14ac:dyDescent="0.3">
      <c r="B139" s="7"/>
      <c r="C139" s="483"/>
      <c r="D139" s="509"/>
      <c r="E139" s="509"/>
      <c r="F139" s="510"/>
      <c r="G139" s="13"/>
      <c r="H139" s="11"/>
      <c r="I139" s="11"/>
    </row>
    <row r="140" spans="2:9" ht="14.4" x14ac:dyDescent="0.3">
      <c r="B140" s="6" t="s">
        <v>293</v>
      </c>
      <c r="C140" s="483" t="s">
        <v>20</v>
      </c>
      <c r="D140" s="509"/>
      <c r="E140" s="509"/>
      <c r="F140" s="510"/>
      <c r="G140" s="13">
        <v>5000</v>
      </c>
      <c r="H140" s="11">
        <f>H56+H79+H98</f>
        <v>5962.76</v>
      </c>
      <c r="I140" s="11"/>
    </row>
    <row r="141" spans="2:9" ht="14.4" x14ac:dyDescent="0.3">
      <c r="B141" s="7"/>
      <c r="C141" s="356" t="s">
        <v>123</v>
      </c>
      <c r="D141" s="356"/>
      <c r="E141" s="356"/>
      <c r="F141" s="356"/>
      <c r="G141" s="13">
        <v>1180</v>
      </c>
      <c r="H141" s="11"/>
      <c r="I141" s="11">
        <f>H140</f>
        <v>5962.76</v>
      </c>
    </row>
    <row r="142" spans="2:9" ht="14.4" x14ac:dyDescent="0.3">
      <c r="B142" s="7"/>
      <c r="C142" s="489" t="s">
        <v>557</v>
      </c>
      <c r="D142" s="570"/>
      <c r="E142" s="570"/>
      <c r="F142" s="571"/>
      <c r="G142" s="13"/>
      <c r="H142" s="11"/>
      <c r="I142" s="11"/>
    </row>
    <row r="143" spans="2:9" ht="14.4" x14ac:dyDescent="0.3">
      <c r="B143" s="7"/>
      <c r="C143" s="345"/>
      <c r="D143" s="348"/>
      <c r="E143" s="348"/>
      <c r="F143" s="349"/>
      <c r="G143" s="13"/>
      <c r="H143" s="11"/>
      <c r="I143" s="11"/>
    </row>
    <row r="144" spans="2:9" ht="14.4" x14ac:dyDescent="0.3">
      <c r="B144" s="6" t="s">
        <v>296</v>
      </c>
      <c r="C144" s="483" t="s">
        <v>116</v>
      </c>
      <c r="D144" s="509"/>
      <c r="E144" s="509"/>
      <c r="F144" s="510"/>
      <c r="G144" s="13">
        <v>1010</v>
      </c>
      <c r="H144" s="11">
        <v>4620.3999999999996</v>
      </c>
      <c r="I144" s="11"/>
    </row>
    <row r="145" spans="2:9" ht="14.4" x14ac:dyDescent="0.3">
      <c r="B145" s="6"/>
      <c r="C145" s="356" t="s">
        <v>120</v>
      </c>
      <c r="D145" s="356"/>
      <c r="E145" s="356"/>
      <c r="F145" s="356"/>
      <c r="G145" s="13">
        <v>1100</v>
      </c>
      <c r="H145" s="11"/>
      <c r="I145" s="11">
        <f>H144</f>
        <v>4620.3999999999996</v>
      </c>
    </row>
    <row r="146" spans="2:9" ht="14.4" x14ac:dyDescent="0.3">
      <c r="B146" s="7"/>
      <c r="C146" s="489" t="s">
        <v>298</v>
      </c>
      <c r="D146" s="570"/>
      <c r="E146" s="570"/>
      <c r="F146" s="571"/>
      <c r="G146" s="13"/>
      <c r="H146" s="11"/>
      <c r="I146" s="11"/>
    </row>
    <row r="147" spans="2:9" ht="14.4" x14ac:dyDescent="0.3">
      <c r="B147" s="7"/>
      <c r="C147" s="346"/>
      <c r="D147" s="354"/>
      <c r="E147" s="354"/>
      <c r="F147" s="355"/>
      <c r="G147" s="13"/>
      <c r="H147" s="11"/>
      <c r="I147" s="11"/>
    </row>
    <row r="148" spans="2:9" ht="14.4" x14ac:dyDescent="0.3">
      <c r="B148" s="6" t="s">
        <v>287</v>
      </c>
      <c r="C148" s="483" t="s">
        <v>116</v>
      </c>
      <c r="D148" s="509"/>
      <c r="E148" s="509"/>
      <c r="F148" s="510"/>
      <c r="G148" s="13">
        <v>1010</v>
      </c>
      <c r="H148" s="11">
        <f>SUM(I149:I151)</f>
        <v>8304.0700000000015</v>
      </c>
      <c r="I148" s="11"/>
    </row>
    <row r="149" spans="2:9" ht="14.4" x14ac:dyDescent="0.3">
      <c r="B149" s="6"/>
      <c r="C149" s="356" t="s">
        <v>19</v>
      </c>
      <c r="D149" s="348"/>
      <c r="E149" s="348"/>
      <c r="F149" s="349"/>
      <c r="G149" s="13">
        <v>4500</v>
      </c>
      <c r="H149" s="11"/>
      <c r="I149" s="11">
        <f>5*292.5+12*371.6+1*1300.8</f>
        <v>7222.5000000000009</v>
      </c>
    </row>
    <row r="150" spans="2:9" ht="14.4" x14ac:dyDescent="0.3">
      <c r="B150" s="7"/>
      <c r="C150" s="356" t="s">
        <v>117</v>
      </c>
      <c r="D150" s="348"/>
      <c r="E150" s="348"/>
      <c r="F150" s="349"/>
      <c r="G150" s="13">
        <v>2305</v>
      </c>
      <c r="H150" s="11"/>
      <c r="I150" s="11">
        <f>ROUND(I149*'Données constantes'!C3,2)</f>
        <v>361.13</v>
      </c>
    </row>
    <row r="151" spans="2:9" ht="14.4" x14ac:dyDescent="0.3">
      <c r="B151" s="7"/>
      <c r="C151" s="356" t="s">
        <v>118</v>
      </c>
      <c r="D151" s="348"/>
      <c r="E151" s="348"/>
      <c r="F151" s="349"/>
      <c r="G151" s="13">
        <v>2310</v>
      </c>
      <c r="H151" s="11"/>
      <c r="I151" s="11">
        <f>ROUND(I149*'Données constantes'!C4,2)</f>
        <v>720.44</v>
      </c>
    </row>
    <row r="152" spans="2:9" ht="14.4" x14ac:dyDescent="0.3">
      <c r="B152" s="7"/>
      <c r="C152" s="480" t="s">
        <v>299</v>
      </c>
      <c r="D152" s="574"/>
      <c r="E152" s="574"/>
      <c r="F152" s="575"/>
      <c r="G152" s="13"/>
      <c r="H152" s="11"/>
      <c r="I152" s="11"/>
    </row>
    <row r="153" spans="2:9" ht="14.4" x14ac:dyDescent="0.3">
      <c r="B153" s="7"/>
      <c r="C153" s="346"/>
      <c r="D153" s="354"/>
      <c r="E153" s="354"/>
      <c r="F153" s="355"/>
      <c r="G153" s="13"/>
      <c r="H153" s="11"/>
      <c r="I153" s="11"/>
    </row>
    <row r="154" spans="2:9" ht="14.4" x14ac:dyDescent="0.3">
      <c r="B154" s="6" t="s">
        <v>287</v>
      </c>
      <c r="C154" s="483" t="s">
        <v>20</v>
      </c>
      <c r="D154" s="509"/>
      <c r="E154" s="509"/>
      <c r="F154" s="510"/>
      <c r="G154" s="13">
        <v>5000</v>
      </c>
      <c r="H154" s="11">
        <f>H14+H33+H58</f>
        <v>4299.38</v>
      </c>
      <c r="I154" s="11"/>
    </row>
    <row r="155" spans="2:9" ht="14.4" x14ac:dyDescent="0.3">
      <c r="B155" s="7"/>
      <c r="C155" s="356" t="s">
        <v>123</v>
      </c>
      <c r="D155" s="356"/>
      <c r="E155" s="356"/>
      <c r="F155" s="356"/>
      <c r="G155" s="13">
        <v>1180</v>
      </c>
      <c r="H155" s="11"/>
      <c r="I155" s="11">
        <f>H154</f>
        <v>4299.38</v>
      </c>
    </row>
    <row r="156" spans="2:9" ht="14.4" x14ac:dyDescent="0.3">
      <c r="B156" s="7"/>
      <c r="C156" s="489" t="s">
        <v>274</v>
      </c>
      <c r="D156" s="570"/>
      <c r="E156" s="570"/>
      <c r="F156" s="571"/>
      <c r="G156" s="13"/>
      <c r="H156" s="11"/>
      <c r="I156" s="11"/>
    </row>
    <row r="157" spans="2:9" ht="14.4" x14ac:dyDescent="0.3">
      <c r="B157" s="6"/>
      <c r="C157" s="345"/>
      <c r="D157" s="348"/>
      <c r="E157" s="348"/>
      <c r="F157" s="349"/>
      <c r="G157" s="13"/>
      <c r="H157" s="11"/>
      <c r="I157" s="11"/>
    </row>
    <row r="158" spans="2:9" ht="14.4" x14ac:dyDescent="0.3">
      <c r="B158" s="6" t="s">
        <v>297</v>
      </c>
      <c r="C158" s="483" t="s">
        <v>116</v>
      </c>
      <c r="D158" s="509"/>
      <c r="E158" s="509"/>
      <c r="F158" s="510"/>
      <c r="G158" s="13">
        <v>1010</v>
      </c>
      <c r="H158" s="11">
        <v>3921.15</v>
      </c>
      <c r="I158" s="11"/>
    </row>
    <row r="159" spans="2:9" ht="14.4" x14ac:dyDescent="0.3">
      <c r="B159" s="6"/>
      <c r="C159" s="356" t="s">
        <v>120</v>
      </c>
      <c r="D159" s="356"/>
      <c r="E159" s="356"/>
      <c r="F159" s="356"/>
      <c r="G159" s="13">
        <v>1100</v>
      </c>
      <c r="H159" s="11"/>
      <c r="I159" s="11">
        <f>H158</f>
        <v>3921.15</v>
      </c>
    </row>
    <row r="160" spans="2:9" ht="30" customHeight="1" x14ac:dyDescent="0.3">
      <c r="B160" s="7"/>
      <c r="C160" s="587" t="s">
        <v>674</v>
      </c>
      <c r="D160" s="588"/>
      <c r="E160" s="588"/>
      <c r="F160" s="589"/>
      <c r="G160" s="13"/>
      <c r="H160" s="11"/>
      <c r="I160" s="11"/>
    </row>
    <row r="161" spans="2:9" ht="14.4" x14ac:dyDescent="0.3">
      <c r="B161" s="7"/>
      <c r="C161" s="345"/>
      <c r="D161" s="348"/>
      <c r="E161" s="348"/>
      <c r="F161" s="349"/>
      <c r="G161" s="13"/>
      <c r="H161" s="11"/>
      <c r="I161" s="11"/>
    </row>
    <row r="162" spans="2:9" ht="14.4" x14ac:dyDescent="0.3">
      <c r="B162" s="6" t="s">
        <v>288</v>
      </c>
      <c r="C162" s="483" t="s">
        <v>123</v>
      </c>
      <c r="D162" s="509"/>
      <c r="E162" s="509"/>
      <c r="F162" s="510"/>
      <c r="G162" s="13">
        <v>1180</v>
      </c>
      <c r="H162" s="11">
        <f>20*170.25+20*225</f>
        <v>7905</v>
      </c>
      <c r="I162" s="11"/>
    </row>
    <row r="163" spans="2:9" ht="14.4" x14ac:dyDescent="0.3">
      <c r="B163" s="6"/>
      <c r="C163" s="345" t="s">
        <v>115</v>
      </c>
      <c r="D163" s="348"/>
      <c r="E163" s="348"/>
      <c r="F163" s="349"/>
      <c r="G163" s="13">
        <v>1105</v>
      </c>
      <c r="H163" s="11">
        <f>ROUND(H162*'Données constantes'!C3,2)</f>
        <v>395.25</v>
      </c>
      <c r="I163" s="11"/>
    </row>
    <row r="164" spans="2:9" ht="14.4" x14ac:dyDescent="0.3">
      <c r="B164" s="6"/>
      <c r="C164" s="345" t="s">
        <v>119</v>
      </c>
      <c r="D164" s="348"/>
      <c r="E164" s="348"/>
      <c r="F164" s="349"/>
      <c r="G164" s="13">
        <v>1110</v>
      </c>
      <c r="H164" s="11">
        <f>ROUND(H162*'Données constantes'!C4,2)</f>
        <v>788.52</v>
      </c>
      <c r="I164" s="11"/>
    </row>
    <row r="165" spans="2:9" ht="14.4" x14ac:dyDescent="0.3">
      <c r="B165" s="6"/>
      <c r="C165" s="356" t="s">
        <v>9</v>
      </c>
      <c r="D165" s="348"/>
      <c r="E165" s="348"/>
      <c r="F165" s="349"/>
      <c r="G165" s="13">
        <v>2100</v>
      </c>
      <c r="H165" s="11"/>
      <c r="I165" s="11">
        <f>SUM(H162:H164)</f>
        <v>9088.77</v>
      </c>
    </row>
    <row r="166" spans="2:9" ht="14.4" x14ac:dyDescent="0.3">
      <c r="B166" s="6"/>
      <c r="C166" s="480" t="s">
        <v>675</v>
      </c>
      <c r="D166" s="574"/>
      <c r="E166" s="574"/>
      <c r="F166" s="575"/>
      <c r="G166" s="13"/>
      <c r="H166" s="11"/>
      <c r="I166" s="11"/>
    </row>
    <row r="167" spans="2:9" ht="14.4" x14ac:dyDescent="0.3">
      <c r="B167" s="7"/>
      <c r="C167" s="345"/>
      <c r="D167" s="348"/>
      <c r="E167" s="348"/>
      <c r="F167" s="349"/>
      <c r="G167" s="13"/>
      <c r="H167" s="11"/>
      <c r="I167" s="11"/>
    </row>
    <row r="168" spans="2:9" ht="14.4" x14ac:dyDescent="0.3">
      <c r="B168" s="6" t="s">
        <v>295</v>
      </c>
      <c r="C168" s="483" t="s">
        <v>120</v>
      </c>
      <c r="D168" s="509"/>
      <c r="E168" s="509"/>
      <c r="F168" s="510"/>
      <c r="G168" s="13">
        <v>1100</v>
      </c>
      <c r="H168" s="11">
        <f>SUM(I169:I171)</f>
        <v>2012.06</v>
      </c>
      <c r="I168" s="11"/>
    </row>
    <row r="169" spans="2:9" ht="14.4" x14ac:dyDescent="0.3">
      <c r="B169" s="7"/>
      <c r="C169" s="576" t="s">
        <v>19</v>
      </c>
      <c r="D169" s="577"/>
      <c r="E169" s="577"/>
      <c r="F169" s="578"/>
      <c r="G169" s="13">
        <v>4500</v>
      </c>
      <c r="H169" s="11"/>
      <c r="I169" s="11">
        <v>1750</v>
      </c>
    </row>
    <row r="170" spans="2:9" ht="14.4" x14ac:dyDescent="0.3">
      <c r="B170" s="7"/>
      <c r="C170" s="576" t="s">
        <v>117</v>
      </c>
      <c r="D170" s="577"/>
      <c r="E170" s="577"/>
      <c r="F170" s="578"/>
      <c r="G170" s="13">
        <v>2305</v>
      </c>
      <c r="H170" s="11"/>
      <c r="I170" s="11">
        <f>ROUND(I169*'Données constantes'!C3,2)</f>
        <v>87.5</v>
      </c>
    </row>
    <row r="171" spans="2:9" ht="14.4" x14ac:dyDescent="0.3">
      <c r="B171" s="7"/>
      <c r="C171" s="576" t="s">
        <v>118</v>
      </c>
      <c r="D171" s="577"/>
      <c r="E171" s="577"/>
      <c r="F171" s="578"/>
      <c r="G171" s="13">
        <v>2310</v>
      </c>
      <c r="H171" s="11"/>
      <c r="I171" s="11">
        <f>ROUND(I169*'Données constantes'!C4,2)</f>
        <v>174.56</v>
      </c>
    </row>
    <row r="172" spans="2:9" ht="30" customHeight="1" x14ac:dyDescent="0.3">
      <c r="B172" s="7"/>
      <c r="C172" s="489" t="s">
        <v>676</v>
      </c>
      <c r="D172" s="490"/>
      <c r="E172" s="490"/>
      <c r="F172" s="491"/>
      <c r="G172" s="13"/>
      <c r="H172" s="11"/>
      <c r="I172" s="11"/>
    </row>
    <row r="173" spans="2:9" ht="14.4" x14ac:dyDescent="0.3">
      <c r="B173" s="7"/>
      <c r="C173" s="345"/>
      <c r="D173" s="348"/>
      <c r="E173" s="348"/>
      <c r="F173" s="349"/>
      <c r="G173" s="13"/>
      <c r="H173" s="11"/>
      <c r="I173" s="11"/>
    </row>
    <row r="174" spans="2:9" ht="14.4" x14ac:dyDescent="0.3">
      <c r="B174" s="6" t="s">
        <v>295</v>
      </c>
      <c r="C174" s="483" t="s">
        <v>20</v>
      </c>
      <c r="D174" s="509"/>
      <c r="E174" s="509"/>
      <c r="F174" s="510"/>
      <c r="G174" s="13">
        <v>5000</v>
      </c>
      <c r="H174" s="11">
        <f>H100</f>
        <v>1052</v>
      </c>
      <c r="I174" s="11"/>
    </row>
    <row r="175" spans="2:9" ht="14.4" x14ac:dyDescent="0.3">
      <c r="B175" s="7"/>
      <c r="C175" s="356" t="s">
        <v>123</v>
      </c>
      <c r="D175" s="356"/>
      <c r="E175" s="356"/>
      <c r="F175" s="356"/>
      <c r="G175" s="13">
        <v>1180</v>
      </c>
      <c r="H175" s="11"/>
      <c r="I175" s="11">
        <f>H174</f>
        <v>1052</v>
      </c>
    </row>
    <row r="176" spans="2:9" ht="30" customHeight="1" x14ac:dyDescent="0.3">
      <c r="B176" s="7"/>
      <c r="C176" s="489" t="s">
        <v>681</v>
      </c>
      <c r="D176" s="570"/>
      <c r="E176" s="570"/>
      <c r="F176" s="571"/>
      <c r="G176" s="13"/>
      <c r="H176" s="11"/>
      <c r="I176" s="11"/>
    </row>
    <row r="177" spans="2:9" ht="14.4" x14ac:dyDescent="0.3">
      <c r="B177" s="7"/>
      <c r="C177" s="345"/>
      <c r="D177" s="348"/>
      <c r="E177" s="348"/>
      <c r="F177" s="349"/>
      <c r="G177" s="13"/>
      <c r="H177" s="11"/>
      <c r="I177" s="11"/>
    </row>
    <row r="178" spans="2:9" ht="14.4" x14ac:dyDescent="0.3">
      <c r="B178" s="6" t="s">
        <v>291</v>
      </c>
      <c r="C178" s="601"/>
      <c r="D178" s="602"/>
      <c r="E178" s="602"/>
      <c r="F178" s="603"/>
      <c r="G178" s="13">
        <v>1180</v>
      </c>
      <c r="H178" s="605"/>
      <c r="I178" s="11"/>
    </row>
    <row r="179" spans="2:9" ht="14.4" x14ac:dyDescent="0.3">
      <c r="B179" s="6"/>
      <c r="C179" s="604"/>
      <c r="D179" s="610"/>
      <c r="E179" s="610"/>
      <c r="F179" s="611"/>
      <c r="G179" s="13">
        <v>1105</v>
      </c>
      <c r="H179" s="605"/>
      <c r="I179" s="11"/>
    </row>
    <row r="180" spans="2:9" ht="14.4" x14ac:dyDescent="0.3">
      <c r="B180" s="6"/>
      <c r="C180" s="604"/>
      <c r="D180" s="610"/>
      <c r="E180" s="610"/>
      <c r="F180" s="611"/>
      <c r="G180" s="13">
        <v>1110</v>
      </c>
      <c r="H180" s="605"/>
      <c r="I180" s="11"/>
    </row>
    <row r="181" spans="2:9" ht="14.4" x14ac:dyDescent="0.3">
      <c r="B181" s="6"/>
      <c r="C181" s="606"/>
      <c r="D181" s="610"/>
      <c r="E181" s="610"/>
      <c r="F181" s="611"/>
      <c r="G181" s="13">
        <v>2100</v>
      </c>
      <c r="H181" s="11"/>
      <c r="I181" s="605">
        <f>SUM(H178:H180)</f>
        <v>0</v>
      </c>
    </row>
    <row r="182" spans="2:9" ht="14.4" x14ac:dyDescent="0.3">
      <c r="B182" s="6"/>
      <c r="C182" s="480" t="s">
        <v>677</v>
      </c>
      <c r="D182" s="574"/>
      <c r="E182" s="574"/>
      <c r="F182" s="575"/>
      <c r="G182" s="13"/>
      <c r="H182" s="11"/>
      <c r="I182" s="11"/>
    </row>
    <row r="183" spans="2:9" ht="14.4" x14ac:dyDescent="0.3">
      <c r="B183" s="7"/>
      <c r="C183" s="345"/>
      <c r="D183" s="348"/>
      <c r="E183" s="348"/>
      <c r="F183" s="349"/>
      <c r="G183" s="13"/>
      <c r="H183" s="11"/>
      <c r="I183" s="11"/>
    </row>
    <row r="184" spans="2:9" ht="14.4" x14ac:dyDescent="0.3">
      <c r="B184" s="6" t="s">
        <v>292</v>
      </c>
      <c r="C184" s="483" t="s">
        <v>9</v>
      </c>
      <c r="D184" s="509"/>
      <c r="E184" s="509"/>
      <c r="F184" s="510"/>
      <c r="G184" s="13">
        <v>2100</v>
      </c>
      <c r="H184" s="11">
        <v>15070.35</v>
      </c>
      <c r="I184" s="11"/>
    </row>
    <row r="185" spans="2:9" ht="14.4" x14ac:dyDescent="0.3">
      <c r="B185" s="6"/>
      <c r="C185" s="356" t="s">
        <v>123</v>
      </c>
      <c r="D185" s="356"/>
      <c r="E185" s="356"/>
      <c r="F185" s="356"/>
      <c r="G185" s="13">
        <v>1180</v>
      </c>
      <c r="H185" s="11"/>
      <c r="I185" s="11">
        <v>131.08000000000001</v>
      </c>
    </row>
    <row r="186" spans="2:9" ht="14.4" x14ac:dyDescent="0.3">
      <c r="B186" s="7"/>
      <c r="C186" s="356" t="s">
        <v>116</v>
      </c>
      <c r="D186" s="348"/>
      <c r="E186" s="348"/>
      <c r="F186" s="349"/>
      <c r="G186" s="13">
        <v>1010</v>
      </c>
      <c r="H186" s="11"/>
      <c r="I186" s="11">
        <v>14939.27</v>
      </c>
    </row>
    <row r="187" spans="2:9" ht="14.4" x14ac:dyDescent="0.3">
      <c r="B187" s="7"/>
      <c r="C187" s="480" t="s">
        <v>678</v>
      </c>
      <c r="D187" s="574"/>
      <c r="E187" s="574"/>
      <c r="F187" s="575"/>
      <c r="G187" s="13"/>
      <c r="H187" s="11"/>
      <c r="I187" s="11"/>
    </row>
    <row r="188" spans="2:9" ht="14.4" x14ac:dyDescent="0.3">
      <c r="B188" s="7"/>
      <c r="C188" s="345"/>
      <c r="D188" s="348"/>
      <c r="E188" s="348"/>
      <c r="F188" s="349"/>
      <c r="G188" s="13"/>
      <c r="H188" s="11"/>
      <c r="I188" s="11"/>
    </row>
    <row r="189" spans="2:9" ht="14.4" x14ac:dyDescent="0.3">
      <c r="B189" s="7" t="s">
        <v>506</v>
      </c>
      <c r="C189" s="345" t="s">
        <v>20</v>
      </c>
      <c r="D189" s="348"/>
      <c r="E189" s="348"/>
      <c r="F189" s="349"/>
      <c r="G189" s="13">
        <v>5000</v>
      </c>
      <c r="H189" s="11">
        <f>H85</f>
        <v>805.58</v>
      </c>
      <c r="I189" s="11"/>
    </row>
    <row r="190" spans="2:9" ht="14.4" x14ac:dyDescent="0.3">
      <c r="B190" s="7"/>
      <c r="C190" s="297" t="s">
        <v>123</v>
      </c>
      <c r="D190" s="348"/>
      <c r="E190" s="348"/>
      <c r="F190" s="349"/>
      <c r="G190" s="13">
        <v>1180</v>
      </c>
      <c r="H190" s="11"/>
      <c r="I190" s="11">
        <f>H189</f>
        <v>805.58</v>
      </c>
    </row>
    <row r="191" spans="2:9" ht="14.4" x14ac:dyDescent="0.3">
      <c r="B191" s="7"/>
      <c r="C191" s="345" t="s">
        <v>607</v>
      </c>
      <c r="D191" s="348"/>
      <c r="E191" s="348"/>
      <c r="F191" s="349"/>
      <c r="G191" s="13"/>
      <c r="H191" s="11"/>
      <c r="I191" s="11"/>
    </row>
    <row r="192" spans="2:9" ht="14.4" x14ac:dyDescent="0.3">
      <c r="B192" s="7"/>
      <c r="C192" s="345"/>
      <c r="D192" s="348"/>
      <c r="E192" s="348"/>
      <c r="F192" s="349"/>
      <c r="G192" s="13"/>
      <c r="H192" s="11"/>
      <c r="I192" s="11"/>
    </row>
    <row r="193" spans="2:9" ht="14.4" x14ac:dyDescent="0.3">
      <c r="B193" s="6" t="s">
        <v>289</v>
      </c>
      <c r="C193" s="483" t="s">
        <v>116</v>
      </c>
      <c r="D193" s="509"/>
      <c r="E193" s="509"/>
      <c r="F193" s="510"/>
      <c r="G193" s="13">
        <v>1010</v>
      </c>
      <c r="H193" s="11">
        <f>SUM(I194:I196)</f>
        <v>11156.02</v>
      </c>
      <c r="I193" s="11"/>
    </row>
    <row r="194" spans="2:9" ht="14.4" x14ac:dyDescent="0.3">
      <c r="B194" s="6"/>
      <c r="C194" s="356" t="s">
        <v>19</v>
      </c>
      <c r="D194" s="348"/>
      <c r="E194" s="348"/>
      <c r="F194" s="349"/>
      <c r="G194" s="13">
        <v>4500</v>
      </c>
      <c r="H194" s="11"/>
      <c r="I194" s="11">
        <f>6*295.5+8*370+6*395+2*1300</f>
        <v>9703</v>
      </c>
    </row>
    <row r="195" spans="2:9" ht="14.4" x14ac:dyDescent="0.3">
      <c r="B195" s="7"/>
      <c r="C195" s="356" t="s">
        <v>117</v>
      </c>
      <c r="D195" s="348"/>
      <c r="E195" s="348"/>
      <c r="F195" s="349"/>
      <c r="G195" s="13">
        <v>2305</v>
      </c>
      <c r="H195" s="11"/>
      <c r="I195" s="11">
        <f>ROUND(I194*'Données constantes'!C3,2)</f>
        <v>485.15</v>
      </c>
    </row>
    <row r="196" spans="2:9" ht="14.4" x14ac:dyDescent="0.3">
      <c r="B196" s="7"/>
      <c r="C196" s="356" t="s">
        <v>118</v>
      </c>
      <c r="D196" s="348"/>
      <c r="E196" s="348"/>
      <c r="F196" s="349"/>
      <c r="G196" s="13">
        <v>2310</v>
      </c>
      <c r="H196" s="11"/>
      <c r="I196" s="11">
        <f>ROUND(I194*'Données constantes'!C4,2)</f>
        <v>967.87</v>
      </c>
    </row>
    <row r="197" spans="2:9" ht="14.4" x14ac:dyDescent="0.3">
      <c r="B197" s="7"/>
      <c r="C197" s="480" t="s">
        <v>299</v>
      </c>
      <c r="D197" s="574"/>
      <c r="E197" s="574"/>
      <c r="F197" s="575"/>
      <c r="G197" s="13"/>
      <c r="H197" s="11"/>
      <c r="I197" s="11"/>
    </row>
    <row r="198" spans="2:9" ht="14.4" x14ac:dyDescent="0.3">
      <c r="B198" s="7"/>
      <c r="C198" s="345"/>
      <c r="D198" s="348"/>
      <c r="E198" s="348"/>
      <c r="F198" s="349"/>
      <c r="G198" s="13"/>
      <c r="H198" s="11"/>
      <c r="I198" s="11"/>
    </row>
    <row r="199" spans="2:9" ht="14.4" x14ac:dyDescent="0.3">
      <c r="B199" s="6" t="s">
        <v>289</v>
      </c>
      <c r="C199" s="483" t="s">
        <v>20</v>
      </c>
      <c r="D199" s="509"/>
      <c r="E199" s="509"/>
      <c r="F199" s="510"/>
      <c r="G199" s="13">
        <v>5000</v>
      </c>
      <c r="H199" s="11">
        <f>H18+H41+H64+H119</f>
        <v>5708.190555555555</v>
      </c>
      <c r="I199" s="11"/>
    </row>
    <row r="200" spans="2:9" ht="14.4" x14ac:dyDescent="0.3">
      <c r="B200" s="7"/>
      <c r="C200" s="356" t="s">
        <v>123</v>
      </c>
      <c r="D200" s="356"/>
      <c r="E200" s="356"/>
      <c r="F200" s="356"/>
      <c r="G200" s="13">
        <v>1180</v>
      </c>
      <c r="H200" s="11"/>
      <c r="I200" s="11">
        <f>H199</f>
        <v>5708.190555555555</v>
      </c>
    </row>
    <row r="201" spans="2:9" ht="14.4" x14ac:dyDescent="0.3">
      <c r="B201" s="7"/>
      <c r="C201" s="489" t="s">
        <v>178</v>
      </c>
      <c r="D201" s="570"/>
      <c r="E201" s="570"/>
      <c r="F201" s="571"/>
      <c r="G201" s="13"/>
      <c r="H201" s="11"/>
      <c r="I201" s="11"/>
    </row>
    <row r="202" spans="2:9" ht="14.4" x14ac:dyDescent="0.3">
      <c r="B202" s="7"/>
      <c r="C202" s="345"/>
      <c r="D202" s="348"/>
      <c r="E202" s="348"/>
      <c r="F202" s="349"/>
      <c r="G202" s="13"/>
      <c r="H202" s="11"/>
      <c r="I202" s="11"/>
    </row>
    <row r="203" spans="2:9" ht="14.4" x14ac:dyDescent="0.3">
      <c r="B203" s="6" t="s">
        <v>290</v>
      </c>
      <c r="C203" s="601"/>
      <c r="D203" s="602"/>
      <c r="E203" s="602"/>
      <c r="F203" s="603"/>
      <c r="G203" s="13">
        <v>1100</v>
      </c>
      <c r="H203" s="605"/>
      <c r="I203" s="11"/>
    </row>
    <row r="204" spans="2:9" ht="14.4" x14ac:dyDescent="0.3">
      <c r="B204" s="7"/>
      <c r="C204" s="607"/>
      <c r="D204" s="608"/>
      <c r="E204" s="608"/>
      <c r="F204" s="609"/>
      <c r="G204" s="13">
        <v>4500</v>
      </c>
      <c r="H204" s="11"/>
      <c r="I204" s="605"/>
    </row>
    <row r="205" spans="2:9" ht="14.4" x14ac:dyDescent="0.3">
      <c r="B205" s="7"/>
      <c r="C205" s="607"/>
      <c r="D205" s="608"/>
      <c r="E205" s="608"/>
      <c r="F205" s="609"/>
      <c r="G205" s="13">
        <v>2305</v>
      </c>
      <c r="H205" s="11"/>
      <c r="I205" s="605"/>
    </row>
    <row r="206" spans="2:9" ht="14.4" x14ac:dyDescent="0.3">
      <c r="B206" s="7"/>
      <c r="C206" s="607"/>
      <c r="D206" s="608"/>
      <c r="E206" s="608"/>
      <c r="F206" s="609"/>
      <c r="G206" s="13">
        <v>2310</v>
      </c>
      <c r="H206" s="11"/>
      <c r="I206" s="605"/>
    </row>
    <row r="207" spans="2:9" ht="14.4" x14ac:dyDescent="0.3">
      <c r="B207" s="7"/>
      <c r="C207" s="345" t="s">
        <v>679</v>
      </c>
      <c r="D207" s="348"/>
      <c r="E207" s="348"/>
      <c r="F207" s="349"/>
      <c r="G207" s="13"/>
      <c r="H207" s="11"/>
      <c r="I207" s="11"/>
    </row>
    <row r="208" spans="2:9" ht="14.4" x14ac:dyDescent="0.3">
      <c r="B208" s="7"/>
      <c r="C208" s="345"/>
      <c r="D208" s="348"/>
      <c r="E208" s="348"/>
      <c r="F208" s="349"/>
      <c r="G208" s="13"/>
      <c r="H208" s="11"/>
      <c r="I208" s="11"/>
    </row>
    <row r="209" spans="2:9" ht="14.4" x14ac:dyDescent="0.3">
      <c r="B209" s="6" t="s">
        <v>290</v>
      </c>
      <c r="C209" s="601"/>
      <c r="D209" s="602"/>
      <c r="E209" s="602"/>
      <c r="F209" s="603"/>
      <c r="G209" s="13">
        <v>5000</v>
      </c>
      <c r="H209" s="605"/>
      <c r="I209" s="11"/>
    </row>
    <row r="210" spans="2:9" ht="14.4" x14ac:dyDescent="0.3">
      <c r="B210" s="7"/>
      <c r="C210" s="606"/>
      <c r="D210" s="606"/>
      <c r="E210" s="606"/>
      <c r="F210" s="606"/>
      <c r="G210" s="13">
        <v>1180</v>
      </c>
      <c r="H210" s="11"/>
      <c r="I210" s="605"/>
    </row>
    <row r="211" spans="2:9" ht="14.4" x14ac:dyDescent="0.3">
      <c r="B211" s="7"/>
      <c r="C211" s="489" t="s">
        <v>471</v>
      </c>
      <c r="D211" s="570"/>
      <c r="E211" s="570"/>
      <c r="F211" s="571"/>
      <c r="G211" s="13"/>
      <c r="H211" s="11"/>
      <c r="I211" s="11"/>
    </row>
    <row r="212" spans="2:9" ht="14.4" x14ac:dyDescent="0.3">
      <c r="B212" s="351"/>
      <c r="C212" s="351"/>
      <c r="D212" s="351"/>
      <c r="E212" s="351"/>
      <c r="F212" s="351"/>
      <c r="G212" s="351"/>
      <c r="H212" s="351"/>
      <c r="I212" s="351"/>
    </row>
    <row r="213" spans="2:9" ht="14.4" x14ac:dyDescent="0.3">
      <c r="B213" s="40" t="s">
        <v>276</v>
      </c>
      <c r="C213" s="351"/>
      <c r="D213" s="351"/>
      <c r="E213" s="351"/>
      <c r="F213" s="351"/>
      <c r="G213" s="351"/>
      <c r="H213" s="351"/>
      <c r="I213" s="351"/>
    </row>
    <row r="214" spans="2:9" ht="16.2" x14ac:dyDescent="0.3">
      <c r="B214" s="433"/>
      <c r="C214" s="590" t="s">
        <v>123</v>
      </c>
      <c r="D214" s="590"/>
      <c r="E214" s="441" t="s">
        <v>544</v>
      </c>
      <c r="F214" s="351"/>
      <c r="G214" s="351"/>
      <c r="H214" s="351"/>
      <c r="I214" s="351"/>
    </row>
    <row r="215" spans="2:9" ht="14.4" x14ac:dyDescent="0.3">
      <c r="B215" s="414"/>
      <c r="C215" s="415" t="s">
        <v>4</v>
      </c>
      <c r="D215" s="416" t="s">
        <v>5</v>
      </c>
      <c r="E215" s="417"/>
      <c r="F215" s="351"/>
      <c r="G215" s="351"/>
      <c r="H215" s="351"/>
      <c r="I215" s="351"/>
    </row>
    <row r="216" spans="2:9" ht="14.4" x14ac:dyDescent="0.3">
      <c r="B216" s="418" t="s">
        <v>286</v>
      </c>
      <c r="C216" s="419">
        <v>59102.38</v>
      </c>
      <c r="D216" s="420"/>
      <c r="E216" s="421"/>
      <c r="F216" s="351"/>
      <c r="G216" s="351"/>
      <c r="H216" s="351"/>
      <c r="I216" s="351"/>
    </row>
    <row r="217" spans="2:9" ht="14.4" x14ac:dyDescent="0.3">
      <c r="B217" s="422"/>
      <c r="C217" s="419"/>
      <c r="D217" s="423">
        <f>I141</f>
        <v>5962.76</v>
      </c>
      <c r="E217" s="421" t="s">
        <v>293</v>
      </c>
      <c r="F217" s="351"/>
      <c r="G217" s="351"/>
      <c r="H217" s="351"/>
      <c r="I217" s="351"/>
    </row>
    <row r="218" spans="2:9" ht="14.4" x14ac:dyDescent="0.3">
      <c r="B218" s="422"/>
      <c r="C218" s="419"/>
      <c r="D218" s="423">
        <v>4299.38</v>
      </c>
      <c r="E218" s="421" t="s">
        <v>287</v>
      </c>
      <c r="F218" s="351"/>
      <c r="G218" s="351"/>
      <c r="H218" s="351"/>
      <c r="I218" s="351"/>
    </row>
    <row r="219" spans="2:9" ht="14.4" x14ac:dyDescent="0.3">
      <c r="B219" s="418" t="s">
        <v>288</v>
      </c>
      <c r="C219" s="419">
        <f>H162</f>
        <v>7905</v>
      </c>
      <c r="D219" s="423"/>
      <c r="E219" s="421"/>
      <c r="F219" s="351"/>
      <c r="G219" s="351"/>
      <c r="H219" s="351"/>
      <c r="I219" s="351"/>
    </row>
    <row r="220" spans="2:9" ht="14.4" x14ac:dyDescent="0.3">
      <c r="B220" s="422"/>
      <c r="C220" s="419"/>
      <c r="D220" s="423">
        <f>I175</f>
        <v>1052</v>
      </c>
      <c r="E220" s="421" t="s">
        <v>295</v>
      </c>
      <c r="F220" s="351"/>
      <c r="G220" s="351"/>
      <c r="H220" s="351"/>
      <c r="I220" s="351"/>
    </row>
    <row r="221" spans="2:9" ht="14.4" x14ac:dyDescent="0.3">
      <c r="B221" s="418" t="s">
        <v>291</v>
      </c>
      <c r="C221" s="419">
        <f>H178</f>
        <v>0</v>
      </c>
      <c r="D221" s="423"/>
      <c r="E221" s="421"/>
      <c r="F221" s="351"/>
      <c r="G221" s="351"/>
      <c r="H221" s="351"/>
      <c r="I221" s="351"/>
    </row>
    <row r="222" spans="2:9" ht="14.4" x14ac:dyDescent="0.3">
      <c r="B222" s="422"/>
      <c r="C222" s="419"/>
      <c r="D222" s="423">
        <f>I185</f>
        <v>131.08000000000001</v>
      </c>
      <c r="E222" s="421" t="s">
        <v>292</v>
      </c>
      <c r="F222" s="351"/>
      <c r="G222" s="351"/>
      <c r="H222" s="351"/>
      <c r="I222" s="351"/>
    </row>
    <row r="223" spans="2:9" ht="14.4" x14ac:dyDescent="0.3">
      <c r="B223" s="422"/>
      <c r="C223" s="419"/>
      <c r="D223" s="423">
        <f>H85</f>
        <v>805.58</v>
      </c>
      <c r="E223" s="421" t="s">
        <v>506</v>
      </c>
      <c r="F223" s="351"/>
      <c r="G223" s="351"/>
      <c r="H223" s="351"/>
      <c r="I223" s="351"/>
    </row>
    <row r="224" spans="2:9" ht="14.4" x14ac:dyDescent="0.3">
      <c r="B224" s="418"/>
      <c r="C224" s="419"/>
      <c r="D224" s="423">
        <f>I200</f>
        <v>5708.190555555555</v>
      </c>
      <c r="E224" s="421" t="s">
        <v>289</v>
      </c>
      <c r="F224" s="351"/>
      <c r="G224" s="351"/>
      <c r="H224" s="351"/>
      <c r="I224" s="351"/>
    </row>
    <row r="225" spans="2:9" ht="14.4" x14ac:dyDescent="0.3">
      <c r="B225" s="418"/>
      <c r="C225" s="419"/>
      <c r="D225" s="423">
        <f>I210</f>
        <v>0</v>
      </c>
      <c r="E225" s="421" t="s">
        <v>290</v>
      </c>
      <c r="F225" s="351"/>
      <c r="G225" s="351"/>
      <c r="H225" s="351"/>
      <c r="I225" s="351"/>
    </row>
    <row r="226" spans="2:9" ht="14.4" x14ac:dyDescent="0.3">
      <c r="B226" s="424"/>
      <c r="C226" s="425"/>
      <c r="D226" s="423"/>
      <c r="E226" s="422"/>
      <c r="F226" s="351"/>
      <c r="G226" s="351"/>
      <c r="H226" s="351"/>
      <c r="I226" s="351"/>
    </row>
    <row r="227" spans="2:9" ht="15" thickBot="1" x14ac:dyDescent="0.35">
      <c r="B227" s="414"/>
      <c r="C227" s="453">
        <f>C216-D217-D218+C219-D220+C221-D222-D223-D224-D225</f>
        <v>49048.389444444438</v>
      </c>
      <c r="D227" s="426"/>
      <c r="E227" s="417"/>
      <c r="F227" s="351"/>
      <c r="G227" s="351"/>
      <c r="H227" s="351"/>
      <c r="I227" s="351"/>
    </row>
    <row r="228" spans="2:9" ht="15" thickTop="1" x14ac:dyDescent="0.3">
      <c r="B228" s="351"/>
      <c r="C228" s="351"/>
      <c r="D228" s="351"/>
      <c r="E228" s="351"/>
      <c r="F228" s="351"/>
      <c r="G228" s="351"/>
      <c r="H228" s="351"/>
      <c r="I228" s="351"/>
    </row>
    <row r="229" spans="2:9" ht="14.4" x14ac:dyDescent="0.3">
      <c r="B229" s="40" t="s">
        <v>277</v>
      </c>
      <c r="C229" s="351"/>
      <c r="D229" s="351"/>
      <c r="E229" s="351"/>
      <c r="F229" s="351"/>
      <c r="G229" s="351"/>
      <c r="H229" s="351"/>
      <c r="I229" s="351"/>
    </row>
    <row r="230" spans="2:9" ht="14.4" x14ac:dyDescent="0.3">
      <c r="B230" s="456" t="s">
        <v>279</v>
      </c>
      <c r="C230" s="456"/>
      <c r="D230" s="456"/>
      <c r="E230" s="456"/>
      <c r="F230" s="456"/>
      <c r="G230" s="351"/>
      <c r="H230" s="351"/>
      <c r="I230" s="351"/>
    </row>
    <row r="231" spans="2:9" ht="14.4" x14ac:dyDescent="0.3">
      <c r="B231" s="456" t="s">
        <v>608</v>
      </c>
      <c r="C231" s="456"/>
      <c r="D231" s="456"/>
      <c r="E231" s="456"/>
      <c r="F231" s="456"/>
      <c r="G231" s="351"/>
      <c r="H231" s="351"/>
      <c r="I231" s="351"/>
    </row>
    <row r="232" spans="2:9" ht="14.4" x14ac:dyDescent="0.3">
      <c r="B232" s="449" t="s">
        <v>280</v>
      </c>
      <c r="C232" s="450">
        <f>I20</f>
        <v>19</v>
      </c>
      <c r="D232" s="450" t="s">
        <v>521</v>
      </c>
      <c r="E232" s="451">
        <f>J20</f>
        <v>172</v>
      </c>
      <c r="F232" s="452">
        <f>C232*E232</f>
        <v>3268</v>
      </c>
      <c r="G232" s="351"/>
      <c r="H232" s="351"/>
      <c r="I232" s="351"/>
    </row>
    <row r="233" spans="2:9" ht="14.4" x14ac:dyDescent="0.3">
      <c r="B233" s="80" t="s">
        <v>282</v>
      </c>
      <c r="C233" s="70">
        <f>I43</f>
        <v>9</v>
      </c>
      <c r="D233" s="70" t="s">
        <v>521</v>
      </c>
      <c r="E233" s="82">
        <f>J43</f>
        <v>224.09999999999997</v>
      </c>
      <c r="F233" s="79">
        <f t="shared" ref="F233:F237" si="11">C233*E233</f>
        <v>2016.8999999999996</v>
      </c>
      <c r="G233" s="351"/>
      <c r="H233" s="351"/>
      <c r="I233" s="351"/>
    </row>
    <row r="234" spans="2:9" ht="14.4" x14ac:dyDescent="0.3">
      <c r="B234" s="80" t="s">
        <v>283</v>
      </c>
      <c r="C234" s="70">
        <f>I66</f>
        <v>0</v>
      </c>
      <c r="D234" s="70" t="s">
        <v>521</v>
      </c>
      <c r="E234" s="82">
        <f>J66</f>
        <v>0</v>
      </c>
      <c r="F234" s="79">
        <f t="shared" si="11"/>
        <v>0</v>
      </c>
      <c r="G234" s="351"/>
      <c r="H234" s="351"/>
      <c r="I234" s="351"/>
    </row>
    <row r="235" spans="2:9" ht="14.4" x14ac:dyDescent="0.3">
      <c r="B235" s="80" t="s">
        <v>284</v>
      </c>
      <c r="C235" s="70">
        <f>I85</f>
        <v>15</v>
      </c>
      <c r="D235" s="70" t="s">
        <v>521</v>
      </c>
      <c r="E235" s="82">
        <f>J85</f>
        <v>805.58</v>
      </c>
      <c r="F235" s="79">
        <f t="shared" si="11"/>
        <v>12083.7</v>
      </c>
      <c r="G235" s="351"/>
      <c r="H235" s="351"/>
      <c r="I235" s="351"/>
    </row>
    <row r="236" spans="2:9" ht="14.4" x14ac:dyDescent="0.3">
      <c r="B236" s="80" t="s">
        <v>285</v>
      </c>
      <c r="C236" s="70">
        <f>I106</f>
        <v>0</v>
      </c>
      <c r="D236" s="70" t="s">
        <v>521</v>
      </c>
      <c r="E236" s="82">
        <f>J106</f>
        <v>0</v>
      </c>
      <c r="F236" s="79">
        <f t="shared" si="11"/>
        <v>0</v>
      </c>
      <c r="G236" s="351"/>
      <c r="H236" s="351"/>
      <c r="I236" s="351"/>
    </row>
    <row r="237" spans="2:9" ht="14.4" x14ac:dyDescent="0.3">
      <c r="B237" s="80" t="s">
        <v>294</v>
      </c>
      <c r="C237" s="70">
        <f>I121</f>
        <v>19</v>
      </c>
      <c r="D237" s="70" t="s">
        <v>521</v>
      </c>
      <c r="E237" s="82">
        <f>J121</f>
        <v>241.65</v>
      </c>
      <c r="F237" s="79">
        <f t="shared" si="11"/>
        <v>4591.3500000000004</v>
      </c>
    </row>
    <row r="238" spans="2:9" ht="15" thickBot="1" x14ac:dyDescent="0.35">
      <c r="B238" s="81"/>
      <c r="C238" s="61"/>
      <c r="D238" s="61"/>
      <c r="E238" s="83"/>
      <c r="F238" s="84">
        <f>SUM(F232:F237)</f>
        <v>21959.949999999997</v>
      </c>
    </row>
    <row r="239" spans="2:9" ht="13.8" thickTop="1" x14ac:dyDescent="0.25"/>
  </sheetData>
  <mergeCells count="97">
    <mergeCell ref="C206:F206"/>
    <mergeCell ref="C209:F209"/>
    <mergeCell ref="C211:F211"/>
    <mergeCell ref="C197:F197"/>
    <mergeCell ref="C199:F199"/>
    <mergeCell ref="C201:F201"/>
    <mergeCell ref="C203:F203"/>
    <mergeCell ref="C204:F204"/>
    <mergeCell ref="B230:F230"/>
    <mergeCell ref="B231:F231"/>
    <mergeCell ref="C193:F193"/>
    <mergeCell ref="C168:F168"/>
    <mergeCell ref="C169:F169"/>
    <mergeCell ref="C170:F170"/>
    <mergeCell ref="C171:F171"/>
    <mergeCell ref="C172:F172"/>
    <mergeCell ref="C174:F174"/>
    <mergeCell ref="C176:F176"/>
    <mergeCell ref="C178:F178"/>
    <mergeCell ref="C182:F182"/>
    <mergeCell ref="C184:F184"/>
    <mergeCell ref="C187:F187"/>
    <mergeCell ref="C205:F205"/>
    <mergeCell ref="C214:D214"/>
    <mergeCell ref="C166:F166"/>
    <mergeCell ref="C140:F140"/>
    <mergeCell ref="C142:F142"/>
    <mergeCell ref="C144:F144"/>
    <mergeCell ref="C146:F146"/>
    <mergeCell ref="C148:F148"/>
    <mergeCell ref="C152:F152"/>
    <mergeCell ref="C154:F154"/>
    <mergeCell ref="C156:F156"/>
    <mergeCell ref="C158:F158"/>
    <mergeCell ref="C160:F160"/>
    <mergeCell ref="C162:F162"/>
    <mergeCell ref="C139:F139"/>
    <mergeCell ref="E125:F125"/>
    <mergeCell ref="C126:F126"/>
    <mergeCell ref="C127:F127"/>
    <mergeCell ref="C128:F128"/>
    <mergeCell ref="C129:F129"/>
    <mergeCell ref="C130:F130"/>
    <mergeCell ref="C132:F132"/>
    <mergeCell ref="C133:F133"/>
    <mergeCell ref="C134:F134"/>
    <mergeCell ref="C138:F138"/>
    <mergeCell ref="B110:K110"/>
    <mergeCell ref="B111:K111"/>
    <mergeCell ref="H112:I112"/>
    <mergeCell ref="H113:I113"/>
    <mergeCell ref="B114:B115"/>
    <mergeCell ref="C114:E114"/>
    <mergeCell ref="F114:H114"/>
    <mergeCell ref="I114:K114"/>
    <mergeCell ref="B89:K89"/>
    <mergeCell ref="B90:K90"/>
    <mergeCell ref="H91:I91"/>
    <mergeCell ref="H92:I92"/>
    <mergeCell ref="B93:B94"/>
    <mergeCell ref="C93:E93"/>
    <mergeCell ref="F93:H93"/>
    <mergeCell ref="I93:K93"/>
    <mergeCell ref="B70:K70"/>
    <mergeCell ref="B71:K71"/>
    <mergeCell ref="H72:I72"/>
    <mergeCell ref="H73:I73"/>
    <mergeCell ref="B74:B75"/>
    <mergeCell ref="C74:E74"/>
    <mergeCell ref="F74:H74"/>
    <mergeCell ref="I74:K74"/>
    <mergeCell ref="B47:K47"/>
    <mergeCell ref="B48:K48"/>
    <mergeCell ref="H49:I49"/>
    <mergeCell ref="H50:I50"/>
    <mergeCell ref="B51:B52"/>
    <mergeCell ref="C51:E51"/>
    <mergeCell ref="F51:H51"/>
    <mergeCell ref="I51:K51"/>
    <mergeCell ref="B25:K25"/>
    <mergeCell ref="H26:I26"/>
    <mergeCell ref="H27:I27"/>
    <mergeCell ref="C2:D2"/>
    <mergeCell ref="B28:B29"/>
    <mergeCell ref="C28:E28"/>
    <mergeCell ref="F28:H28"/>
    <mergeCell ref="I28:K28"/>
    <mergeCell ref="B9:B10"/>
    <mergeCell ref="C9:E9"/>
    <mergeCell ref="F9:H9"/>
    <mergeCell ref="I9:K9"/>
    <mergeCell ref="B24:K24"/>
    <mergeCell ref="B1:K1"/>
    <mergeCell ref="B5:K5"/>
    <mergeCell ref="B6:K6"/>
    <mergeCell ref="H7:I7"/>
    <mergeCell ref="H8:I8"/>
  </mergeCells>
  <pageMargins left="0.7" right="0.7" top="0.75" bottom="0.75" header="0.3" footer="0.3"/>
  <pageSetup paperSize="120" scale="56" fitToHeight="0" orientation="portrait" horizontalDpi="1200" verticalDpi="1200" r:id="rId1"/>
  <headerFooter>
    <oddFooter>&amp;LReproduction interdite © TC Média Livres Inc.  &amp;RComptabilité 2</oddFooter>
  </headerFooter>
  <rowBreaks count="2" manualBreakCount="2">
    <brk id="108" max="11" man="1"/>
    <brk id="212"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I97"/>
  <sheetViews>
    <sheetView showGridLines="0" zoomScaleNormal="100" workbookViewId="0">
      <selection activeCell="G16" sqref="G16"/>
    </sheetView>
  </sheetViews>
  <sheetFormatPr baseColWidth="10" defaultRowHeight="13.2" x14ac:dyDescent="0.25"/>
  <cols>
    <col min="1" max="1" width="0.88671875" customWidth="1"/>
    <col min="2" max="8" width="15.6640625" customWidth="1"/>
    <col min="9" max="9" width="2.6640625" customWidth="1"/>
    <col min="10" max="15" width="15.6640625" customWidth="1"/>
  </cols>
  <sheetData>
    <row r="1" spans="2:9" ht="15.6" x14ac:dyDescent="0.3">
      <c r="B1" s="519" t="s">
        <v>15</v>
      </c>
      <c r="C1" s="519"/>
      <c r="D1" s="519"/>
      <c r="E1" s="519"/>
      <c r="F1" s="519"/>
      <c r="G1" s="519"/>
      <c r="H1" s="519"/>
      <c r="I1" s="39"/>
    </row>
    <row r="2" spans="2:9" ht="15.6" x14ac:dyDescent="0.3">
      <c r="B2" s="2" t="s">
        <v>300</v>
      </c>
      <c r="C2" s="465" t="s">
        <v>302</v>
      </c>
      <c r="D2" s="465"/>
      <c r="E2" s="251"/>
      <c r="F2" s="251"/>
      <c r="G2" s="251"/>
      <c r="H2" s="251"/>
      <c r="I2" s="251"/>
    </row>
    <row r="3" spans="2:9" ht="14.4" x14ac:dyDescent="0.3">
      <c r="B3" s="251"/>
      <c r="C3" s="251"/>
      <c r="D3" s="251"/>
      <c r="E3" s="251"/>
      <c r="F3" s="251"/>
      <c r="G3" s="251"/>
      <c r="H3" s="251"/>
      <c r="I3" s="251"/>
    </row>
    <row r="4" spans="2:9" ht="14.4" x14ac:dyDescent="0.3">
      <c r="B4" s="40" t="s">
        <v>301</v>
      </c>
      <c r="C4" s="251"/>
      <c r="D4" s="251"/>
      <c r="E4" s="251"/>
      <c r="F4" s="251"/>
      <c r="G4" s="251"/>
      <c r="H4" s="251"/>
      <c r="I4" s="251"/>
    </row>
    <row r="5" spans="2:9" ht="14.4" x14ac:dyDescent="0.3">
      <c r="B5" s="531" t="s">
        <v>472</v>
      </c>
      <c r="C5" s="531"/>
      <c r="D5" s="250"/>
      <c r="E5" s="16">
        <v>362400</v>
      </c>
      <c r="F5" s="249"/>
      <c r="G5" s="259"/>
      <c r="H5" s="251"/>
      <c r="I5" s="251"/>
    </row>
    <row r="6" spans="2:9" ht="14.4" x14ac:dyDescent="0.3">
      <c r="B6" s="531" t="s">
        <v>303</v>
      </c>
      <c r="C6" s="531"/>
      <c r="D6" s="531"/>
      <c r="E6" s="198">
        <v>0.37</v>
      </c>
      <c r="F6" s="249"/>
      <c r="G6" s="256"/>
      <c r="H6" s="251"/>
      <c r="I6" s="251"/>
    </row>
    <row r="7" spans="2:9" ht="14.4" x14ac:dyDescent="0.3">
      <c r="B7" s="531" t="s">
        <v>610</v>
      </c>
      <c r="C7" s="531"/>
      <c r="D7" s="250"/>
      <c r="E7" s="16">
        <v>106305</v>
      </c>
      <c r="F7" s="249"/>
      <c r="G7" s="259"/>
      <c r="H7" s="251"/>
      <c r="I7" s="251"/>
    </row>
    <row r="8" spans="2:9" ht="6" customHeight="1" x14ac:dyDescent="0.3">
      <c r="B8" s="250"/>
      <c r="C8" s="250"/>
      <c r="D8" s="250"/>
      <c r="E8" s="250"/>
      <c r="F8" s="249"/>
      <c r="G8" s="256"/>
      <c r="H8" s="251"/>
      <c r="I8" s="251"/>
    </row>
    <row r="9" spans="2:9" ht="14.4" x14ac:dyDescent="0.3">
      <c r="B9" s="250" t="s">
        <v>473</v>
      </c>
      <c r="C9" s="250"/>
      <c r="D9" s="250"/>
      <c r="E9" s="261" t="s">
        <v>474</v>
      </c>
      <c r="F9" s="258">
        <f>E5*E6</f>
        <v>134088</v>
      </c>
      <c r="G9" s="260"/>
      <c r="H9" s="251"/>
      <c r="I9" s="251"/>
    </row>
    <row r="10" spans="2:9" s="165" customFormat="1" ht="14.4" x14ac:dyDescent="0.3">
      <c r="B10" s="254"/>
      <c r="C10" s="254"/>
      <c r="D10" s="254"/>
      <c r="E10" s="254"/>
      <c r="F10" s="161"/>
      <c r="G10" s="256"/>
      <c r="H10" s="153"/>
      <c r="I10" s="153"/>
    </row>
    <row r="11" spans="2:9" s="165" customFormat="1" ht="14.4" x14ac:dyDescent="0.3">
      <c r="B11" s="257" t="s">
        <v>609</v>
      </c>
      <c r="C11" s="254"/>
      <c r="D11" s="254"/>
      <c r="E11" s="254"/>
      <c r="F11" s="3"/>
      <c r="G11" s="255"/>
      <c r="H11" s="153"/>
      <c r="I11" s="153"/>
    </row>
    <row r="12" spans="2:9" ht="14.4" x14ac:dyDescent="0.3">
      <c r="B12" s="468" t="s">
        <v>302</v>
      </c>
      <c r="C12" s="468"/>
      <c r="D12" s="468"/>
      <c r="E12" s="468"/>
      <c r="F12" s="468"/>
      <c r="G12" s="468"/>
      <c r="H12" s="468"/>
      <c r="I12" s="251"/>
    </row>
    <row r="13" spans="2:9" ht="14.4" x14ac:dyDescent="0.3">
      <c r="B13" s="468" t="s">
        <v>219</v>
      </c>
      <c r="C13" s="468"/>
      <c r="D13" s="468"/>
      <c r="E13" s="468"/>
      <c r="F13" s="468"/>
      <c r="G13" s="468"/>
      <c r="H13" s="468"/>
      <c r="I13" s="251"/>
    </row>
    <row r="14" spans="2:9" ht="14.4" x14ac:dyDescent="0.3">
      <c r="B14" s="468" t="s">
        <v>304</v>
      </c>
      <c r="C14" s="468"/>
      <c r="D14" s="468"/>
      <c r="E14" s="468"/>
      <c r="F14" s="468"/>
      <c r="G14" s="468"/>
      <c r="H14" s="468"/>
      <c r="I14" s="251"/>
    </row>
    <row r="15" spans="2:9" ht="14.4" x14ac:dyDescent="0.3">
      <c r="B15" s="466" t="s">
        <v>19</v>
      </c>
      <c r="C15" s="466"/>
      <c r="D15" s="466"/>
      <c r="E15" s="466"/>
      <c r="F15" s="33"/>
      <c r="G15" s="25"/>
      <c r="H15" s="25">
        <f>E5</f>
        <v>362400</v>
      </c>
      <c r="I15" s="251"/>
    </row>
    <row r="16" spans="2:9" ht="14.4" x14ac:dyDescent="0.3">
      <c r="B16" s="466" t="s">
        <v>38</v>
      </c>
      <c r="C16" s="466"/>
      <c r="D16" s="466"/>
      <c r="E16" s="466"/>
      <c r="F16" s="33"/>
      <c r="G16" s="33"/>
      <c r="H16" s="33"/>
      <c r="I16" s="251"/>
    </row>
    <row r="17" spans="1:9" ht="14.4" x14ac:dyDescent="0.3">
      <c r="B17" s="248" t="s">
        <v>21</v>
      </c>
      <c r="C17" s="248"/>
      <c r="D17" s="248"/>
      <c r="E17" s="248"/>
      <c r="F17" s="33"/>
      <c r="G17" s="25">
        <v>32425</v>
      </c>
      <c r="H17" s="33"/>
      <c r="I17" s="251"/>
    </row>
    <row r="18" spans="1:9" ht="14.4" x14ac:dyDescent="0.3">
      <c r="B18" s="248" t="s">
        <v>22</v>
      </c>
      <c r="C18" s="248"/>
      <c r="D18" s="248"/>
      <c r="E18" s="248"/>
      <c r="F18" s="33"/>
      <c r="G18" s="34">
        <v>231239</v>
      </c>
      <c r="H18" s="33"/>
      <c r="I18" s="251"/>
    </row>
    <row r="19" spans="1:9" ht="14.4" x14ac:dyDescent="0.3">
      <c r="B19" s="248" t="s">
        <v>23</v>
      </c>
      <c r="C19" s="248"/>
      <c r="D19" s="248"/>
      <c r="E19" s="248"/>
      <c r="F19" s="33"/>
      <c r="G19" s="25">
        <f>G17+G18</f>
        <v>263664</v>
      </c>
      <c r="H19" s="33"/>
      <c r="I19" s="251"/>
    </row>
    <row r="20" spans="1:9" ht="14.4" x14ac:dyDescent="0.3">
      <c r="B20" s="248" t="s">
        <v>26</v>
      </c>
      <c r="C20" s="248"/>
      <c r="D20" s="248"/>
      <c r="E20" s="248"/>
      <c r="F20" s="33"/>
      <c r="G20" s="199" t="s">
        <v>305</v>
      </c>
      <c r="H20" s="33"/>
      <c r="I20" s="251"/>
    </row>
    <row r="21" spans="1:9" ht="14.4" x14ac:dyDescent="0.3">
      <c r="B21" s="248"/>
      <c r="C21" s="248"/>
      <c r="D21" s="248"/>
      <c r="E21" s="248"/>
      <c r="F21" s="33"/>
      <c r="G21" s="200"/>
      <c r="H21" s="199" t="s">
        <v>306</v>
      </c>
      <c r="I21" s="251"/>
    </row>
    <row r="22" spans="1:9" ht="15" thickBot="1" x14ac:dyDescent="0.35">
      <c r="B22" s="466" t="s">
        <v>24</v>
      </c>
      <c r="C22" s="466"/>
      <c r="D22" s="466"/>
      <c r="E22" s="466"/>
      <c r="F22" s="33"/>
      <c r="G22" s="200"/>
      <c r="H22" s="28">
        <f>F9</f>
        <v>134088</v>
      </c>
      <c r="I22" s="251"/>
    </row>
    <row r="23" spans="1:9" ht="15" thickTop="1" x14ac:dyDescent="0.3">
      <c r="B23" s="235"/>
      <c r="C23" s="235"/>
      <c r="D23" s="235"/>
      <c r="E23" s="235"/>
      <c r="F23" s="38"/>
      <c r="G23" s="321"/>
      <c r="H23" s="37"/>
      <c r="I23" s="251"/>
    </row>
    <row r="24" spans="1:9" ht="14.4" x14ac:dyDescent="0.3">
      <c r="B24" s="247" t="s">
        <v>307</v>
      </c>
      <c r="C24" s="248"/>
      <c r="D24" s="248"/>
      <c r="E24" s="248"/>
      <c r="F24" s="33"/>
      <c r="G24" s="200"/>
      <c r="H24" s="33"/>
      <c r="I24" s="251"/>
    </row>
    <row r="25" spans="1:9" ht="14.4" x14ac:dyDescent="0.3">
      <c r="A25" s="102"/>
      <c r="B25" s="248" t="s">
        <v>19</v>
      </c>
      <c r="C25" s="248"/>
      <c r="D25" s="248"/>
      <c r="E25" s="248"/>
      <c r="F25" s="33"/>
      <c r="G25" s="200"/>
      <c r="H25" s="25">
        <f>E5</f>
        <v>362400</v>
      </c>
      <c r="I25" s="251"/>
    </row>
    <row r="26" spans="1:9" ht="14.4" x14ac:dyDescent="0.3">
      <c r="B26" s="248" t="s">
        <v>308</v>
      </c>
      <c r="C26" s="248"/>
      <c r="D26" s="248"/>
      <c r="E26" s="248"/>
      <c r="F26" s="33"/>
      <c r="G26" s="200"/>
      <c r="H26" s="34">
        <f>F9</f>
        <v>134088</v>
      </c>
      <c r="I26" s="251"/>
    </row>
    <row r="27" spans="1:9" ht="15" thickBot="1" x14ac:dyDescent="0.35">
      <c r="B27" s="247" t="s">
        <v>20</v>
      </c>
      <c r="C27" s="247"/>
      <c r="D27" s="248"/>
      <c r="E27" s="248"/>
      <c r="F27" s="33"/>
      <c r="G27" s="200"/>
      <c r="H27" s="28">
        <f>H25-H26</f>
        <v>228312</v>
      </c>
      <c r="I27" s="251" t="s">
        <v>306</v>
      </c>
    </row>
    <row r="28" spans="1:9" ht="15" thickTop="1" x14ac:dyDescent="0.3">
      <c r="B28" s="248" t="s">
        <v>23</v>
      </c>
      <c r="C28" s="248"/>
      <c r="D28" s="248"/>
      <c r="E28" s="248"/>
      <c r="F28" s="33"/>
      <c r="G28" s="25">
        <f>G19</f>
        <v>263664</v>
      </c>
      <c r="H28" s="33"/>
      <c r="I28" s="251"/>
    </row>
    <row r="29" spans="1:9" ht="14.4" x14ac:dyDescent="0.3">
      <c r="B29" s="467" t="s">
        <v>309</v>
      </c>
      <c r="C29" s="467"/>
      <c r="D29" s="467"/>
      <c r="E29" s="467"/>
      <c r="F29" s="33"/>
      <c r="G29" s="34">
        <f>H27</f>
        <v>228312</v>
      </c>
      <c r="H29" s="33"/>
      <c r="I29" s="251"/>
    </row>
    <row r="30" spans="1:9" ht="15" thickBot="1" x14ac:dyDescent="0.35">
      <c r="B30" s="466" t="s">
        <v>310</v>
      </c>
      <c r="C30" s="466"/>
      <c r="D30" s="466"/>
      <c r="E30" s="466"/>
      <c r="F30" s="30"/>
      <c r="G30" s="28">
        <f>G28-G29</f>
        <v>35352</v>
      </c>
      <c r="H30" s="33" t="s">
        <v>305</v>
      </c>
      <c r="I30" s="251"/>
    </row>
    <row r="31" spans="1:9" ht="15" thickTop="1" x14ac:dyDescent="0.3">
      <c r="B31" s="251"/>
      <c r="C31" s="251"/>
      <c r="D31" s="251"/>
      <c r="E31" s="251"/>
      <c r="F31" s="251"/>
      <c r="G31" s="251"/>
      <c r="H31" s="251"/>
      <c r="I31" s="251"/>
    </row>
    <row r="32" spans="1:9" ht="14.4" x14ac:dyDescent="0.3">
      <c r="B32" s="40" t="s">
        <v>90</v>
      </c>
      <c r="C32" s="251"/>
      <c r="D32" s="251"/>
      <c r="E32" s="251"/>
      <c r="F32" s="251"/>
      <c r="G32" s="251"/>
      <c r="H32" s="251"/>
      <c r="I32" s="251"/>
    </row>
    <row r="33" spans="2:9" ht="14.4" x14ac:dyDescent="0.3">
      <c r="B33" s="468" t="s">
        <v>302</v>
      </c>
      <c r="C33" s="468"/>
      <c r="D33" s="468"/>
      <c r="E33" s="468"/>
      <c r="F33" s="468"/>
      <c r="G33" s="468"/>
      <c r="H33" s="468"/>
      <c r="I33" s="251"/>
    </row>
    <row r="34" spans="2:9" ht="14.4" x14ac:dyDescent="0.3">
      <c r="B34" s="468" t="s">
        <v>0</v>
      </c>
      <c r="C34" s="468"/>
      <c r="D34" s="468"/>
      <c r="E34" s="468"/>
      <c r="F34" s="468"/>
      <c r="G34" s="468"/>
      <c r="H34" s="468"/>
      <c r="I34" s="251"/>
    </row>
    <row r="35" spans="2:9" ht="14.4" x14ac:dyDescent="0.3">
      <c r="B35" s="468" t="s">
        <v>304</v>
      </c>
      <c r="C35" s="468"/>
      <c r="D35" s="468"/>
      <c r="E35" s="468"/>
      <c r="F35" s="468"/>
      <c r="G35" s="468"/>
      <c r="H35" s="468"/>
      <c r="I35" s="251"/>
    </row>
    <row r="36" spans="2:9" ht="14.4" x14ac:dyDescent="0.3">
      <c r="B36" s="466" t="s">
        <v>19</v>
      </c>
      <c r="C36" s="466"/>
      <c r="D36" s="466"/>
      <c r="E36" s="466"/>
      <c r="F36" s="33"/>
      <c r="G36" s="25"/>
      <c r="H36" s="25">
        <f>E5</f>
        <v>362400</v>
      </c>
      <c r="I36" s="251"/>
    </row>
    <row r="37" spans="2:9" ht="14.4" x14ac:dyDescent="0.3">
      <c r="B37" s="466" t="s">
        <v>38</v>
      </c>
      <c r="C37" s="466"/>
      <c r="D37" s="466"/>
      <c r="E37" s="466"/>
      <c r="F37" s="33"/>
      <c r="G37" s="33"/>
      <c r="H37" s="33"/>
      <c r="I37" s="251"/>
    </row>
    <row r="38" spans="2:9" ht="14.4" x14ac:dyDescent="0.3">
      <c r="B38" s="248" t="s">
        <v>21</v>
      </c>
      <c r="C38" s="248"/>
      <c r="D38" s="248"/>
      <c r="E38" s="248"/>
      <c r="F38" s="33"/>
      <c r="G38" s="25">
        <v>32425</v>
      </c>
      <c r="H38" s="33"/>
      <c r="I38" s="251"/>
    </row>
    <row r="39" spans="2:9" ht="14.4" x14ac:dyDescent="0.3">
      <c r="B39" s="248" t="s">
        <v>22</v>
      </c>
      <c r="C39" s="248"/>
      <c r="D39" s="248"/>
      <c r="E39" s="248"/>
      <c r="F39" s="33"/>
      <c r="G39" s="34">
        <v>231239</v>
      </c>
      <c r="H39" s="33"/>
      <c r="I39" s="251"/>
    </row>
    <row r="40" spans="2:9" ht="14.4" x14ac:dyDescent="0.3">
      <c r="B40" s="248" t="s">
        <v>23</v>
      </c>
      <c r="C40" s="248"/>
      <c r="D40" s="248"/>
      <c r="E40" s="248"/>
      <c r="F40" s="33"/>
      <c r="G40" s="25">
        <f>G38+G39</f>
        <v>263664</v>
      </c>
      <c r="H40" s="33"/>
      <c r="I40" s="251"/>
    </row>
    <row r="41" spans="2:9" ht="14.4" x14ac:dyDescent="0.3">
      <c r="B41" s="248" t="s">
        <v>26</v>
      </c>
      <c r="C41" s="248"/>
      <c r="D41" s="248"/>
      <c r="E41" s="248"/>
      <c r="F41" s="33"/>
      <c r="G41" s="34">
        <f>G30</f>
        <v>35352</v>
      </c>
      <c r="H41" s="33"/>
      <c r="I41" s="251"/>
    </row>
    <row r="42" spans="2:9" ht="14.4" x14ac:dyDescent="0.3">
      <c r="B42" s="248"/>
      <c r="C42" s="248"/>
      <c r="D42" s="248"/>
      <c r="E42" s="248"/>
      <c r="F42" s="33"/>
      <c r="G42" s="200"/>
      <c r="H42" s="199">
        <f>G40-G41</f>
        <v>228312</v>
      </c>
      <c r="I42" s="251"/>
    </row>
    <row r="43" spans="2:9" ht="14.4" x14ac:dyDescent="0.3">
      <c r="B43" s="466" t="s">
        <v>24</v>
      </c>
      <c r="C43" s="466"/>
      <c r="D43" s="466"/>
      <c r="E43" s="466"/>
      <c r="F43" s="33"/>
      <c r="G43" s="200"/>
      <c r="H43" s="25">
        <f>H36-H42</f>
        <v>134088</v>
      </c>
      <c r="I43" s="251"/>
    </row>
    <row r="44" spans="2:9" ht="14.4" x14ac:dyDescent="0.3">
      <c r="B44" s="248" t="s">
        <v>566</v>
      </c>
      <c r="C44" s="248"/>
      <c r="D44" s="248"/>
      <c r="E44" s="248"/>
      <c r="F44" s="33"/>
      <c r="G44" s="200"/>
      <c r="H44" s="34">
        <f>E7</f>
        <v>106305</v>
      </c>
      <c r="I44" s="251"/>
    </row>
    <row r="45" spans="2:9" ht="15" thickBot="1" x14ac:dyDescent="0.35">
      <c r="B45" s="247" t="s">
        <v>39</v>
      </c>
      <c r="C45" s="247"/>
      <c r="D45" s="248"/>
      <c r="E45" s="248"/>
      <c r="F45" s="33"/>
      <c r="G45" s="200"/>
      <c r="H45" s="28">
        <f>H43-H44</f>
        <v>27783</v>
      </c>
      <c r="I45" s="251"/>
    </row>
    <row r="46" spans="2:9" ht="15" thickTop="1" x14ac:dyDescent="0.3">
      <c r="B46" s="251"/>
      <c r="C46" s="251"/>
      <c r="D46" s="251"/>
      <c r="E46" s="251"/>
      <c r="F46" s="251"/>
      <c r="G46" s="251"/>
      <c r="H46" s="251"/>
      <c r="I46" s="251"/>
    </row>
    <row r="47" spans="2:9" ht="14.4" x14ac:dyDescent="0.3">
      <c r="B47" s="251"/>
      <c r="C47" s="251"/>
      <c r="D47" s="251"/>
      <c r="E47" s="251"/>
      <c r="F47" s="251"/>
      <c r="G47" s="251"/>
      <c r="H47" s="251"/>
      <c r="I47" s="251"/>
    </row>
    <row r="48" spans="2:9" ht="14.4" x14ac:dyDescent="0.3">
      <c r="B48" s="251"/>
      <c r="C48" s="251"/>
      <c r="D48" s="251"/>
      <c r="E48" s="251"/>
      <c r="F48" s="251"/>
      <c r="G48" s="251"/>
      <c r="H48" s="251"/>
      <c r="I48" s="251"/>
    </row>
    <row r="49" spans="2:9" ht="14.4" x14ac:dyDescent="0.3">
      <c r="B49" s="251"/>
      <c r="C49" s="251"/>
      <c r="D49" s="251"/>
      <c r="E49" s="251"/>
      <c r="F49" s="251"/>
      <c r="G49" s="251"/>
      <c r="H49" s="251"/>
      <c r="I49" s="251"/>
    </row>
    <row r="50" spans="2:9" ht="14.4" x14ac:dyDescent="0.3">
      <c r="B50" s="251"/>
      <c r="C50" s="251"/>
      <c r="D50" s="251"/>
      <c r="E50" s="251"/>
      <c r="F50" s="251"/>
      <c r="G50" s="251"/>
      <c r="H50" s="251"/>
      <c r="I50" s="251"/>
    </row>
    <row r="51" spans="2:9" ht="14.4" x14ac:dyDescent="0.3">
      <c r="B51" s="251"/>
      <c r="C51" s="251"/>
      <c r="D51" s="251"/>
      <c r="E51" s="251"/>
      <c r="F51" s="251"/>
      <c r="G51" s="251"/>
      <c r="H51" s="251"/>
      <c r="I51" s="251"/>
    </row>
    <row r="52" spans="2:9" ht="14.4" x14ac:dyDescent="0.3">
      <c r="B52" s="251"/>
      <c r="C52" s="251"/>
      <c r="D52" s="251"/>
      <c r="E52" s="251"/>
      <c r="F52" s="251"/>
      <c r="G52" s="251"/>
      <c r="H52" s="251"/>
      <c r="I52" s="251"/>
    </row>
    <row r="53" spans="2:9" ht="14.4" x14ac:dyDescent="0.3">
      <c r="B53" s="251"/>
      <c r="C53" s="251"/>
      <c r="D53" s="251"/>
      <c r="E53" s="251"/>
      <c r="F53" s="251"/>
      <c r="G53" s="251"/>
      <c r="H53" s="251"/>
      <c r="I53" s="251"/>
    </row>
    <row r="54" spans="2:9" ht="14.4" x14ac:dyDescent="0.3">
      <c r="B54" s="251"/>
      <c r="C54" s="251"/>
      <c r="D54" s="251"/>
      <c r="E54" s="251"/>
      <c r="F54" s="251"/>
      <c r="G54" s="251"/>
      <c r="H54" s="251"/>
      <c r="I54" s="251"/>
    </row>
    <row r="55" spans="2:9" ht="14.4" x14ac:dyDescent="0.3">
      <c r="B55" s="251"/>
      <c r="C55" s="251"/>
      <c r="D55" s="251"/>
      <c r="E55" s="251"/>
      <c r="F55" s="251"/>
      <c r="G55" s="251"/>
      <c r="H55" s="251"/>
      <c r="I55" s="251"/>
    </row>
    <row r="56" spans="2:9" ht="14.4" x14ac:dyDescent="0.3">
      <c r="B56" s="251"/>
      <c r="C56" s="251"/>
      <c r="D56" s="251"/>
      <c r="E56" s="251"/>
      <c r="F56" s="251"/>
      <c r="G56" s="251"/>
      <c r="H56" s="251"/>
      <c r="I56" s="251"/>
    </row>
    <row r="57" spans="2:9" ht="14.4" x14ac:dyDescent="0.3">
      <c r="B57" s="251"/>
      <c r="C57" s="251"/>
      <c r="D57" s="251"/>
      <c r="E57" s="251"/>
      <c r="F57" s="251"/>
      <c r="G57" s="251"/>
      <c r="H57" s="251"/>
      <c r="I57" s="251"/>
    </row>
    <row r="58" spans="2:9" ht="14.4" x14ac:dyDescent="0.3">
      <c r="B58" s="251"/>
      <c r="C58" s="251"/>
      <c r="D58" s="251"/>
      <c r="E58" s="251"/>
      <c r="F58" s="251"/>
      <c r="G58" s="251"/>
      <c r="H58" s="251"/>
      <c r="I58" s="251"/>
    </row>
    <row r="59" spans="2:9" ht="14.4" x14ac:dyDescent="0.3">
      <c r="B59" s="251"/>
      <c r="C59" s="251"/>
      <c r="D59" s="251"/>
      <c r="E59" s="251"/>
      <c r="F59" s="251"/>
      <c r="G59" s="251"/>
      <c r="H59" s="251"/>
      <c r="I59" s="251"/>
    </row>
    <row r="60" spans="2:9" ht="14.4" x14ac:dyDescent="0.3">
      <c r="B60" s="251"/>
      <c r="C60" s="251"/>
      <c r="D60" s="251"/>
      <c r="E60" s="251"/>
      <c r="F60" s="251"/>
      <c r="G60" s="251"/>
      <c r="H60" s="251"/>
      <c r="I60" s="251"/>
    </row>
    <row r="61" spans="2:9" ht="14.4" x14ac:dyDescent="0.3">
      <c r="B61" s="251"/>
      <c r="C61" s="251"/>
      <c r="D61" s="251"/>
      <c r="E61" s="251"/>
      <c r="F61" s="251"/>
      <c r="G61" s="251"/>
      <c r="H61" s="251"/>
      <c r="I61" s="251"/>
    </row>
    <row r="62" spans="2:9" ht="14.4" x14ac:dyDescent="0.3">
      <c r="B62" s="251"/>
      <c r="C62" s="251"/>
      <c r="D62" s="251"/>
      <c r="E62" s="251"/>
      <c r="F62" s="251"/>
      <c r="G62" s="251"/>
      <c r="H62" s="251"/>
      <c r="I62" s="251"/>
    </row>
    <row r="63" spans="2:9" ht="14.4" x14ac:dyDescent="0.3">
      <c r="B63" s="251"/>
      <c r="C63" s="251"/>
      <c r="D63" s="251"/>
      <c r="E63" s="251"/>
      <c r="F63" s="251"/>
      <c r="G63" s="251"/>
      <c r="H63" s="251"/>
      <c r="I63" s="251"/>
    </row>
    <row r="64" spans="2:9" ht="14.4" x14ac:dyDescent="0.3">
      <c r="B64" s="251"/>
      <c r="C64" s="251"/>
      <c r="D64" s="251"/>
      <c r="E64" s="251"/>
      <c r="F64" s="251"/>
      <c r="G64" s="251"/>
      <c r="H64" s="251"/>
      <c r="I64" s="251"/>
    </row>
    <row r="65" spans="2:9" ht="14.4" x14ac:dyDescent="0.3">
      <c r="B65" s="251"/>
      <c r="C65" s="251"/>
      <c r="D65" s="251"/>
      <c r="E65" s="251"/>
      <c r="F65" s="251"/>
      <c r="G65" s="251"/>
      <c r="H65" s="251"/>
      <c r="I65" s="251"/>
    </row>
    <row r="66" spans="2:9" ht="14.4" x14ac:dyDescent="0.3">
      <c r="B66" s="251"/>
      <c r="C66" s="251"/>
      <c r="D66" s="251"/>
      <c r="E66" s="251"/>
      <c r="F66" s="251"/>
      <c r="G66" s="251"/>
      <c r="H66" s="251"/>
      <c r="I66" s="251"/>
    </row>
    <row r="67" spans="2:9" ht="14.4" x14ac:dyDescent="0.3">
      <c r="B67" s="251"/>
      <c r="C67" s="251"/>
      <c r="D67" s="251"/>
      <c r="E67" s="251"/>
      <c r="F67" s="251"/>
      <c r="G67" s="251"/>
      <c r="H67" s="251"/>
      <c r="I67" s="251"/>
    </row>
    <row r="68" spans="2:9" ht="14.4" x14ac:dyDescent="0.3">
      <c r="B68" s="251"/>
      <c r="C68" s="251"/>
      <c r="D68" s="251"/>
      <c r="E68" s="251"/>
      <c r="F68" s="251"/>
      <c r="G68" s="251"/>
      <c r="H68" s="251"/>
      <c r="I68" s="251"/>
    </row>
    <row r="69" spans="2:9" ht="14.4" x14ac:dyDescent="0.3">
      <c r="B69" s="251"/>
      <c r="C69" s="251"/>
      <c r="D69" s="251"/>
      <c r="E69" s="251"/>
      <c r="F69" s="251"/>
      <c r="G69" s="251"/>
      <c r="H69" s="251"/>
      <c r="I69" s="251"/>
    </row>
    <row r="70" spans="2:9" ht="14.4" x14ac:dyDescent="0.3">
      <c r="B70" s="251"/>
      <c r="C70" s="251"/>
      <c r="D70" s="251"/>
      <c r="E70" s="251"/>
      <c r="F70" s="251"/>
      <c r="G70" s="251"/>
      <c r="H70" s="251"/>
      <c r="I70" s="251"/>
    </row>
    <row r="71" spans="2:9" ht="14.4" x14ac:dyDescent="0.3">
      <c r="B71" s="251"/>
      <c r="C71" s="251"/>
      <c r="D71" s="251"/>
      <c r="E71" s="251"/>
      <c r="F71" s="251"/>
      <c r="G71" s="251"/>
      <c r="H71" s="251"/>
      <c r="I71" s="251"/>
    </row>
    <row r="72" spans="2:9" ht="14.4" x14ac:dyDescent="0.3">
      <c r="B72" s="251"/>
      <c r="C72" s="251"/>
      <c r="D72" s="251"/>
      <c r="E72" s="251"/>
      <c r="F72" s="251"/>
      <c r="G72" s="251"/>
      <c r="H72" s="251"/>
      <c r="I72" s="251"/>
    </row>
    <row r="73" spans="2:9" ht="14.4" x14ac:dyDescent="0.3">
      <c r="B73" s="251"/>
      <c r="C73" s="251"/>
      <c r="D73" s="251"/>
      <c r="E73" s="251"/>
      <c r="F73" s="251"/>
      <c r="G73" s="251"/>
      <c r="H73" s="251"/>
      <c r="I73" s="251"/>
    </row>
    <row r="74" spans="2:9" ht="14.4" x14ac:dyDescent="0.3">
      <c r="B74" s="251"/>
      <c r="C74" s="251"/>
      <c r="D74" s="251"/>
      <c r="E74" s="251"/>
      <c r="F74" s="251"/>
      <c r="G74" s="251"/>
      <c r="H74" s="251"/>
      <c r="I74" s="251"/>
    </row>
    <row r="75" spans="2:9" ht="14.4" x14ac:dyDescent="0.3">
      <c r="B75" s="251"/>
      <c r="C75" s="251"/>
      <c r="D75" s="251"/>
      <c r="E75" s="251"/>
      <c r="F75" s="251"/>
      <c r="G75" s="251"/>
      <c r="H75" s="251"/>
      <c r="I75" s="251"/>
    </row>
    <row r="76" spans="2:9" ht="14.4" x14ac:dyDescent="0.3">
      <c r="B76" s="251"/>
      <c r="C76" s="251"/>
      <c r="D76" s="251"/>
      <c r="E76" s="251"/>
      <c r="F76" s="251"/>
      <c r="G76" s="251"/>
      <c r="H76" s="251"/>
      <c r="I76" s="251"/>
    </row>
    <row r="77" spans="2:9" ht="14.4" x14ac:dyDescent="0.3">
      <c r="B77" s="251"/>
      <c r="C77" s="251"/>
      <c r="D77" s="251"/>
      <c r="E77" s="251"/>
      <c r="F77" s="251"/>
      <c r="G77" s="251"/>
      <c r="H77" s="251"/>
      <c r="I77" s="251"/>
    </row>
    <row r="78" spans="2:9" ht="14.4" x14ac:dyDescent="0.3">
      <c r="B78" s="251"/>
      <c r="C78" s="251"/>
      <c r="D78" s="251"/>
      <c r="E78" s="251"/>
      <c r="F78" s="251"/>
      <c r="G78" s="251"/>
      <c r="H78" s="251"/>
      <c r="I78" s="251"/>
    </row>
    <row r="79" spans="2:9" ht="14.4" x14ac:dyDescent="0.3">
      <c r="B79" s="251"/>
      <c r="C79" s="251"/>
      <c r="D79" s="251"/>
      <c r="E79" s="251"/>
      <c r="F79" s="251"/>
      <c r="G79" s="251"/>
      <c r="H79" s="251"/>
      <c r="I79" s="251"/>
    </row>
    <row r="80" spans="2:9" ht="14.4" x14ac:dyDescent="0.3">
      <c r="B80" s="251"/>
      <c r="C80" s="251"/>
      <c r="D80" s="251"/>
      <c r="E80" s="251"/>
      <c r="F80" s="251"/>
      <c r="G80" s="251"/>
      <c r="H80" s="251"/>
      <c r="I80" s="251"/>
    </row>
    <row r="81" spans="2:9" ht="14.4" x14ac:dyDescent="0.3">
      <c r="B81" s="251"/>
      <c r="C81" s="251"/>
      <c r="D81" s="251"/>
      <c r="E81" s="251"/>
      <c r="F81" s="251"/>
      <c r="G81" s="251"/>
      <c r="H81" s="251"/>
      <c r="I81" s="251"/>
    </row>
    <row r="82" spans="2:9" ht="14.4" x14ac:dyDescent="0.3">
      <c r="B82" s="251"/>
      <c r="C82" s="251"/>
      <c r="D82" s="251"/>
      <c r="E82" s="251"/>
      <c r="F82" s="251"/>
      <c r="G82" s="251"/>
      <c r="H82" s="251"/>
      <c r="I82" s="251"/>
    </row>
    <row r="83" spans="2:9" ht="14.4" x14ac:dyDescent="0.3">
      <c r="B83" s="251"/>
      <c r="C83" s="251"/>
      <c r="D83" s="251"/>
      <c r="E83" s="251"/>
      <c r="F83" s="251"/>
      <c r="G83" s="251"/>
      <c r="H83" s="251"/>
      <c r="I83" s="251"/>
    </row>
    <row r="84" spans="2:9" ht="14.4" x14ac:dyDescent="0.3">
      <c r="B84" s="251"/>
      <c r="C84" s="251"/>
      <c r="D84" s="251"/>
      <c r="E84" s="251"/>
      <c r="F84" s="251"/>
      <c r="G84" s="251"/>
      <c r="H84" s="251"/>
      <c r="I84" s="251"/>
    </row>
    <row r="85" spans="2:9" ht="14.4" x14ac:dyDescent="0.3">
      <c r="B85" s="251"/>
      <c r="C85" s="251"/>
      <c r="D85" s="251"/>
      <c r="E85" s="251"/>
      <c r="F85" s="251"/>
      <c r="G85" s="251"/>
      <c r="H85" s="251"/>
      <c r="I85" s="251"/>
    </row>
    <row r="86" spans="2:9" ht="14.4" x14ac:dyDescent="0.3">
      <c r="B86" s="251"/>
      <c r="C86" s="251"/>
      <c r="D86" s="251"/>
      <c r="E86" s="251"/>
      <c r="F86" s="251"/>
      <c r="G86" s="251"/>
      <c r="H86" s="251"/>
      <c r="I86" s="251"/>
    </row>
    <row r="87" spans="2:9" ht="14.4" x14ac:dyDescent="0.3">
      <c r="B87" s="251"/>
      <c r="C87" s="251"/>
      <c r="D87" s="251"/>
      <c r="E87" s="251"/>
      <c r="F87" s="251"/>
      <c r="G87" s="251"/>
      <c r="H87" s="251"/>
      <c r="I87" s="251"/>
    </row>
    <row r="88" spans="2:9" ht="14.4" x14ac:dyDescent="0.3">
      <c r="B88" s="251"/>
      <c r="C88" s="251"/>
      <c r="D88" s="251"/>
      <c r="E88" s="251"/>
      <c r="F88" s="251"/>
      <c r="G88" s="251"/>
      <c r="H88" s="251"/>
      <c r="I88" s="251"/>
    </row>
    <row r="89" spans="2:9" ht="14.4" x14ac:dyDescent="0.3">
      <c r="B89" s="251"/>
      <c r="C89" s="251"/>
      <c r="D89" s="251"/>
      <c r="E89" s="251"/>
      <c r="F89" s="251"/>
      <c r="G89" s="251"/>
      <c r="H89" s="251"/>
      <c r="I89" s="251"/>
    </row>
    <row r="90" spans="2:9" ht="14.4" x14ac:dyDescent="0.3">
      <c r="B90" s="251"/>
      <c r="C90" s="251"/>
      <c r="D90" s="251"/>
      <c r="E90" s="251"/>
      <c r="F90" s="251"/>
      <c r="G90" s="251"/>
      <c r="H90" s="251"/>
      <c r="I90" s="251"/>
    </row>
    <row r="91" spans="2:9" ht="14.4" x14ac:dyDescent="0.3">
      <c r="B91" s="251"/>
      <c r="C91" s="251"/>
      <c r="D91" s="251"/>
      <c r="E91" s="251"/>
      <c r="F91" s="251"/>
      <c r="G91" s="251"/>
      <c r="H91" s="251"/>
      <c r="I91" s="251"/>
    </row>
    <row r="92" spans="2:9" ht="14.4" x14ac:dyDescent="0.3">
      <c r="B92" s="251"/>
      <c r="C92" s="251"/>
      <c r="D92" s="251"/>
      <c r="E92" s="251"/>
      <c r="F92" s="251"/>
      <c r="G92" s="251"/>
      <c r="H92" s="251"/>
      <c r="I92" s="251"/>
    </row>
    <row r="93" spans="2:9" ht="14.4" x14ac:dyDescent="0.3">
      <c r="B93" s="251"/>
      <c r="C93" s="251"/>
      <c r="D93" s="251"/>
      <c r="E93" s="251"/>
      <c r="F93" s="251"/>
      <c r="G93" s="251"/>
      <c r="H93" s="251"/>
      <c r="I93" s="251"/>
    </row>
    <row r="94" spans="2:9" ht="14.4" x14ac:dyDescent="0.3">
      <c r="B94" s="251"/>
      <c r="C94" s="251"/>
      <c r="D94" s="251"/>
      <c r="E94" s="251"/>
      <c r="F94" s="251"/>
      <c r="G94" s="251"/>
      <c r="H94" s="251"/>
      <c r="I94" s="251"/>
    </row>
    <row r="95" spans="2:9" ht="14.4" x14ac:dyDescent="0.3">
      <c r="B95" s="251"/>
      <c r="C95" s="251"/>
      <c r="D95" s="251"/>
      <c r="E95" s="251"/>
      <c r="F95" s="251"/>
      <c r="G95" s="251"/>
      <c r="H95" s="251"/>
      <c r="I95" s="251"/>
    </row>
    <row r="96" spans="2:9" ht="14.4" x14ac:dyDescent="0.3">
      <c r="B96" s="251"/>
      <c r="C96" s="251"/>
      <c r="D96" s="251"/>
      <c r="E96" s="251"/>
      <c r="F96" s="251"/>
      <c r="G96" s="251"/>
      <c r="H96" s="251"/>
      <c r="I96" s="251"/>
    </row>
    <row r="97" spans="2:9" ht="14.4" x14ac:dyDescent="0.3">
      <c r="B97" s="251"/>
      <c r="C97" s="251"/>
      <c r="D97" s="251"/>
      <c r="E97" s="251"/>
      <c r="F97" s="251"/>
      <c r="G97" s="251"/>
      <c r="H97" s="251"/>
      <c r="I97" s="251"/>
    </row>
  </sheetData>
  <mergeCells count="19">
    <mergeCell ref="B43:E43"/>
    <mergeCell ref="B14:H14"/>
    <mergeCell ref="B15:E15"/>
    <mergeCell ref="B16:E16"/>
    <mergeCell ref="B22:E22"/>
    <mergeCell ref="B29:E29"/>
    <mergeCell ref="B30:E30"/>
    <mergeCell ref="B33:H33"/>
    <mergeCell ref="B34:H34"/>
    <mergeCell ref="B35:H35"/>
    <mergeCell ref="B36:E36"/>
    <mergeCell ref="B37:E37"/>
    <mergeCell ref="B1:H1"/>
    <mergeCell ref="B5:C5"/>
    <mergeCell ref="B7:C7"/>
    <mergeCell ref="B12:H12"/>
    <mergeCell ref="B13:H13"/>
    <mergeCell ref="B6:D6"/>
    <mergeCell ref="C2:D2"/>
  </mergeCells>
  <pageMargins left="0.7" right="0.7" top="0.75" bottom="0.75" header="0.3" footer="0.3"/>
  <pageSetup paperSize="120" scale="80" fitToHeight="0" orientation="portrait" horizontalDpi="1200" verticalDpi="1200" r:id="rId1"/>
  <headerFooter>
    <oddFooter>&amp;LReproduction interdite © TC Média Livres Inc.  &amp;RComptabilité 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80"/>
  <sheetViews>
    <sheetView showGridLines="0" zoomScaleNormal="100" workbookViewId="0">
      <selection activeCell="G16" sqref="G16"/>
    </sheetView>
  </sheetViews>
  <sheetFormatPr baseColWidth="10" defaultRowHeight="13.2" x14ac:dyDescent="0.25"/>
  <cols>
    <col min="1" max="1" width="0.88671875" customWidth="1"/>
    <col min="2" max="8" width="15.6640625" customWidth="1"/>
    <col min="9" max="9" width="3.6640625" customWidth="1"/>
    <col min="10" max="10" width="2.6640625" customWidth="1"/>
    <col min="11" max="15" width="15.6640625" customWidth="1"/>
  </cols>
  <sheetData>
    <row r="1" spans="2:9" ht="15.6" x14ac:dyDescent="0.25">
      <c r="B1" s="519" t="s">
        <v>15</v>
      </c>
      <c r="C1" s="519"/>
      <c r="D1" s="519"/>
      <c r="E1" s="519"/>
      <c r="F1" s="519"/>
      <c r="G1" s="519"/>
      <c r="H1" s="519"/>
      <c r="I1" s="519"/>
    </row>
    <row r="2" spans="2:9" ht="15.6" x14ac:dyDescent="0.3">
      <c r="B2" s="2" t="s">
        <v>475</v>
      </c>
      <c r="C2" s="465" t="s">
        <v>311</v>
      </c>
      <c r="D2" s="465"/>
      <c r="E2" s="465"/>
      <c r="F2" s="185"/>
      <c r="G2" s="185"/>
      <c r="H2" s="185"/>
      <c r="I2" s="185"/>
    </row>
    <row r="3" spans="2:9" ht="14.4" x14ac:dyDescent="0.3">
      <c r="B3" s="185"/>
      <c r="C3" s="185"/>
      <c r="D3" s="185"/>
      <c r="E3" s="185"/>
      <c r="F3" s="185"/>
      <c r="G3" s="185"/>
      <c r="H3" s="185"/>
      <c r="I3" s="185"/>
    </row>
    <row r="4" spans="2:9" ht="14.4" x14ac:dyDescent="0.3">
      <c r="B4" s="531" t="s">
        <v>611</v>
      </c>
      <c r="C4" s="531"/>
      <c r="D4" s="175"/>
      <c r="E4" s="201">
        <v>656930.03</v>
      </c>
      <c r="F4" s="184"/>
      <c r="G4" s="265"/>
      <c r="H4" s="185"/>
      <c r="I4" s="185"/>
    </row>
    <row r="5" spans="2:9" ht="14.4" x14ac:dyDescent="0.3">
      <c r="B5" s="531" t="s">
        <v>303</v>
      </c>
      <c r="C5" s="531"/>
      <c r="D5" s="531"/>
      <c r="E5" s="267">
        <v>0.32500000000000001</v>
      </c>
      <c r="F5" s="184"/>
      <c r="G5" s="266"/>
      <c r="H5" s="185"/>
      <c r="I5" s="185"/>
    </row>
    <row r="6" spans="2:9" ht="14.4" x14ac:dyDescent="0.3">
      <c r="B6" s="175" t="s">
        <v>476</v>
      </c>
      <c r="C6" s="175"/>
      <c r="D6" s="175"/>
      <c r="E6" s="261" t="s">
        <v>477</v>
      </c>
      <c r="F6" s="264">
        <f>E4*E5</f>
        <v>213502.25975000003</v>
      </c>
      <c r="G6" s="189"/>
      <c r="H6" s="185"/>
      <c r="I6" s="185"/>
    </row>
    <row r="7" spans="2:9" ht="14.4" x14ac:dyDescent="0.3">
      <c r="B7" s="254"/>
      <c r="C7" s="254"/>
      <c r="D7" s="254"/>
      <c r="E7" s="254"/>
      <c r="F7" s="161"/>
      <c r="G7" s="256"/>
      <c r="H7" s="185"/>
      <c r="I7" s="185"/>
    </row>
    <row r="8" spans="2:9" ht="14.4" x14ac:dyDescent="0.3">
      <c r="B8" s="257" t="s">
        <v>609</v>
      </c>
      <c r="C8" s="257"/>
      <c r="D8" s="257"/>
      <c r="E8" s="257"/>
      <c r="F8" s="221"/>
      <c r="G8" s="262"/>
      <c r="H8" s="263"/>
      <c r="I8" s="185"/>
    </row>
    <row r="9" spans="2:9" ht="14.4" x14ac:dyDescent="0.3">
      <c r="B9" s="468" t="s">
        <v>311</v>
      </c>
      <c r="C9" s="468"/>
      <c r="D9" s="468"/>
      <c r="E9" s="468"/>
      <c r="F9" s="468"/>
      <c r="G9" s="468"/>
      <c r="H9" s="468"/>
      <c r="I9" s="468"/>
    </row>
    <row r="10" spans="2:9" ht="14.4" x14ac:dyDescent="0.3">
      <c r="B10" s="468" t="s">
        <v>219</v>
      </c>
      <c r="C10" s="468"/>
      <c r="D10" s="468"/>
      <c r="E10" s="468"/>
      <c r="F10" s="468"/>
      <c r="G10" s="468"/>
      <c r="H10" s="468"/>
      <c r="I10" s="468"/>
    </row>
    <row r="11" spans="2:9" ht="14.4" x14ac:dyDescent="0.3">
      <c r="B11" s="468" t="s">
        <v>312</v>
      </c>
      <c r="C11" s="468"/>
      <c r="D11" s="468"/>
      <c r="E11" s="468"/>
      <c r="F11" s="468"/>
      <c r="G11" s="468"/>
      <c r="H11" s="468"/>
      <c r="I11" s="468"/>
    </row>
    <row r="12" spans="2:9" ht="14.4" x14ac:dyDescent="0.3">
      <c r="B12" s="466" t="s">
        <v>19</v>
      </c>
      <c r="C12" s="466"/>
      <c r="D12" s="466"/>
      <c r="E12" s="466"/>
      <c r="F12" s="33"/>
      <c r="G12" s="25"/>
      <c r="H12" s="25">
        <f>E4</f>
        <v>656930.03</v>
      </c>
      <c r="I12" s="436"/>
    </row>
    <row r="13" spans="2:9" ht="14.4" x14ac:dyDescent="0.3">
      <c r="B13" s="466" t="s">
        <v>38</v>
      </c>
      <c r="C13" s="466"/>
      <c r="D13" s="466"/>
      <c r="E13" s="466"/>
      <c r="F13" s="33"/>
      <c r="G13" s="33"/>
      <c r="H13" s="33"/>
      <c r="I13" s="436"/>
    </row>
    <row r="14" spans="2:9" ht="14.4" x14ac:dyDescent="0.3">
      <c r="B14" s="181" t="s">
        <v>21</v>
      </c>
      <c r="C14" s="181"/>
      <c r="D14" s="181"/>
      <c r="E14" s="181"/>
      <c r="F14" s="33"/>
      <c r="G14" s="25">
        <v>79817</v>
      </c>
      <c r="H14" s="33"/>
      <c r="I14" s="436"/>
    </row>
    <row r="15" spans="2:9" ht="14.4" x14ac:dyDescent="0.3">
      <c r="B15" s="181" t="s">
        <v>22</v>
      </c>
      <c r="C15" s="181"/>
      <c r="D15" s="181"/>
      <c r="E15" s="181"/>
      <c r="F15" s="33"/>
      <c r="G15" s="34">
        <v>453138</v>
      </c>
      <c r="H15" s="33"/>
      <c r="I15" s="436"/>
    </row>
    <row r="16" spans="2:9" ht="14.4" x14ac:dyDescent="0.3">
      <c r="B16" s="181" t="s">
        <v>23</v>
      </c>
      <c r="C16" s="181"/>
      <c r="D16" s="181"/>
      <c r="E16" s="181"/>
      <c r="F16" s="33"/>
      <c r="G16" s="25">
        <f>G14+G15</f>
        <v>532955</v>
      </c>
      <c r="H16" s="33"/>
      <c r="I16" s="436"/>
    </row>
    <row r="17" spans="1:9" ht="14.4" x14ac:dyDescent="0.3">
      <c r="B17" s="181" t="s">
        <v>26</v>
      </c>
      <c r="C17" s="181"/>
      <c r="D17" s="181"/>
      <c r="E17" s="181"/>
      <c r="F17" s="33"/>
      <c r="G17" s="199" t="s">
        <v>305</v>
      </c>
      <c r="H17" s="33"/>
      <c r="I17" s="436"/>
    </row>
    <row r="18" spans="1:9" ht="14.4" x14ac:dyDescent="0.3">
      <c r="B18" s="181"/>
      <c r="C18" s="181"/>
      <c r="D18" s="181"/>
      <c r="E18" s="181"/>
      <c r="F18" s="33"/>
      <c r="G18" s="200"/>
      <c r="H18" s="199" t="s">
        <v>306</v>
      </c>
      <c r="I18" s="436"/>
    </row>
    <row r="19" spans="1:9" ht="15" thickBot="1" x14ac:dyDescent="0.35">
      <c r="B19" s="466" t="s">
        <v>24</v>
      </c>
      <c r="C19" s="466"/>
      <c r="D19" s="466"/>
      <c r="E19" s="466"/>
      <c r="F19" s="33"/>
      <c r="G19" s="200"/>
      <c r="H19" s="28">
        <f>F6</f>
        <v>213502.25975000003</v>
      </c>
      <c r="I19" s="436"/>
    </row>
    <row r="20" spans="1:9" ht="15" thickTop="1" x14ac:dyDescent="0.3">
      <c r="B20" s="322"/>
      <c r="C20" s="322"/>
      <c r="D20" s="322"/>
      <c r="E20" s="322"/>
      <c r="F20" s="38"/>
      <c r="G20" s="321"/>
      <c r="H20" s="37"/>
      <c r="I20" s="153"/>
    </row>
    <row r="21" spans="1:9" ht="14.4" x14ac:dyDescent="0.3">
      <c r="B21" s="247" t="s">
        <v>517</v>
      </c>
      <c r="C21" s="181"/>
      <c r="D21" s="181"/>
      <c r="E21" s="181"/>
      <c r="F21" s="33"/>
      <c r="G21" s="200"/>
      <c r="H21" s="33"/>
      <c r="I21" s="436"/>
    </row>
    <row r="22" spans="1:9" ht="14.4" x14ac:dyDescent="0.3">
      <c r="A22" s="102"/>
      <c r="B22" s="181" t="s">
        <v>19</v>
      </c>
      <c r="C22" s="181"/>
      <c r="D22" s="181"/>
      <c r="E22" s="181"/>
      <c r="F22" s="33"/>
      <c r="G22" s="200"/>
      <c r="H22" s="25">
        <f>E4</f>
        <v>656930.03</v>
      </c>
      <c r="I22" s="436"/>
    </row>
    <row r="23" spans="1:9" ht="14.4" x14ac:dyDescent="0.3">
      <c r="B23" s="181" t="s">
        <v>308</v>
      </c>
      <c r="C23" s="181"/>
      <c r="D23" s="181"/>
      <c r="E23" s="181"/>
      <c r="F23" s="33"/>
      <c r="G23" s="200"/>
      <c r="H23" s="34">
        <f>F6</f>
        <v>213502.25975000003</v>
      </c>
      <c r="I23" s="436"/>
    </row>
    <row r="24" spans="1:9" ht="15" thickBot="1" x14ac:dyDescent="0.35">
      <c r="B24" s="179" t="s">
        <v>20</v>
      </c>
      <c r="C24" s="179"/>
      <c r="D24" s="181"/>
      <c r="E24" s="181"/>
      <c r="F24" s="33"/>
      <c r="G24" s="200"/>
      <c r="H24" s="28">
        <f>H22-H23</f>
        <v>443427.77025</v>
      </c>
      <c r="I24" s="436" t="s">
        <v>306</v>
      </c>
    </row>
    <row r="25" spans="1:9" ht="15" thickTop="1" x14ac:dyDescent="0.3">
      <c r="B25" s="181" t="s">
        <v>23</v>
      </c>
      <c r="C25" s="181"/>
      <c r="D25" s="181"/>
      <c r="E25" s="181"/>
      <c r="F25" s="33"/>
      <c r="G25" s="25">
        <f>G16</f>
        <v>532955</v>
      </c>
      <c r="H25" s="33"/>
      <c r="I25" s="436"/>
    </row>
    <row r="26" spans="1:9" ht="14.4" x14ac:dyDescent="0.3">
      <c r="B26" s="467" t="s">
        <v>309</v>
      </c>
      <c r="C26" s="467"/>
      <c r="D26" s="467"/>
      <c r="E26" s="467"/>
      <c r="F26" s="33"/>
      <c r="G26" s="34">
        <f>H24</f>
        <v>443427.77025</v>
      </c>
      <c r="H26" s="33"/>
      <c r="I26" s="436"/>
    </row>
    <row r="27" spans="1:9" ht="15" thickBot="1" x14ac:dyDescent="0.35">
      <c r="B27" s="466" t="s">
        <v>310</v>
      </c>
      <c r="C27" s="466"/>
      <c r="D27" s="466"/>
      <c r="E27" s="466"/>
      <c r="F27" s="30"/>
      <c r="G27" s="28">
        <f>G25-G26</f>
        <v>89527.229749999999</v>
      </c>
      <c r="H27" s="33" t="s">
        <v>305</v>
      </c>
      <c r="I27" s="436"/>
    </row>
    <row r="28" spans="1:9" ht="15" thickTop="1" x14ac:dyDescent="0.3">
      <c r="B28" s="185"/>
      <c r="C28" s="185"/>
      <c r="D28" s="185"/>
      <c r="E28" s="185"/>
      <c r="F28" s="185"/>
      <c r="G28" s="185"/>
      <c r="H28" s="185"/>
      <c r="I28" s="185"/>
    </row>
    <row r="29" spans="1:9" ht="14.4" x14ac:dyDescent="0.3">
      <c r="B29" s="185"/>
      <c r="C29" s="185"/>
      <c r="D29" s="185"/>
      <c r="E29" s="185"/>
      <c r="F29" s="185"/>
      <c r="G29" s="185"/>
      <c r="H29" s="185"/>
      <c r="I29" s="185"/>
    </row>
    <row r="30" spans="1:9" ht="14.4" x14ac:dyDescent="0.3">
      <c r="B30" s="185"/>
      <c r="C30" s="185"/>
      <c r="D30" s="185"/>
      <c r="E30" s="185"/>
      <c r="F30" s="185"/>
      <c r="G30" s="185"/>
      <c r="H30" s="185"/>
      <c r="I30" s="185"/>
    </row>
    <row r="31" spans="1:9" ht="14.4" x14ac:dyDescent="0.3">
      <c r="B31" s="185"/>
      <c r="C31" s="185"/>
      <c r="D31" s="185"/>
      <c r="E31" s="185"/>
      <c r="F31" s="185"/>
      <c r="G31" s="185"/>
      <c r="H31" s="185"/>
      <c r="I31" s="185"/>
    </row>
    <row r="32" spans="1:9" ht="14.4" x14ac:dyDescent="0.3">
      <c r="B32" s="185"/>
      <c r="C32" s="185"/>
      <c r="D32" s="185"/>
      <c r="E32" s="185"/>
      <c r="F32" s="185"/>
      <c r="G32" s="185"/>
      <c r="H32" s="185"/>
      <c r="I32" s="185"/>
    </row>
    <row r="33" spans="2:9" ht="14.4" x14ac:dyDescent="0.3">
      <c r="B33" s="185"/>
      <c r="C33" s="185"/>
      <c r="D33" s="185"/>
      <c r="E33" s="185"/>
      <c r="F33" s="185"/>
      <c r="G33" s="185"/>
      <c r="H33" s="185"/>
      <c r="I33" s="185"/>
    </row>
    <row r="34" spans="2:9" ht="14.4" x14ac:dyDescent="0.3">
      <c r="B34" s="185"/>
      <c r="C34" s="185"/>
      <c r="D34" s="185"/>
      <c r="E34" s="185"/>
      <c r="F34" s="185"/>
      <c r="G34" s="185"/>
      <c r="H34" s="185"/>
      <c r="I34" s="185"/>
    </row>
    <row r="35" spans="2:9" ht="14.4" x14ac:dyDescent="0.3">
      <c r="B35" s="185"/>
      <c r="C35" s="185"/>
      <c r="D35" s="185"/>
      <c r="E35" s="185"/>
      <c r="F35" s="185"/>
      <c r="G35" s="185"/>
      <c r="H35" s="185"/>
      <c r="I35" s="185"/>
    </row>
    <row r="36" spans="2:9" ht="14.4" x14ac:dyDescent="0.3">
      <c r="B36" s="185"/>
      <c r="C36" s="185"/>
      <c r="D36" s="185"/>
      <c r="E36" s="185"/>
      <c r="F36" s="185"/>
      <c r="G36" s="185"/>
      <c r="H36" s="185"/>
      <c r="I36" s="185"/>
    </row>
    <row r="37" spans="2:9" ht="14.4" x14ac:dyDescent="0.3">
      <c r="B37" s="185"/>
      <c r="C37" s="185"/>
      <c r="D37" s="185"/>
      <c r="E37" s="185"/>
      <c r="F37" s="185"/>
      <c r="G37" s="185"/>
      <c r="H37" s="185"/>
      <c r="I37" s="185"/>
    </row>
    <row r="38" spans="2:9" ht="14.4" x14ac:dyDescent="0.3">
      <c r="B38" s="185"/>
      <c r="C38" s="185"/>
      <c r="D38" s="185"/>
      <c r="E38" s="185"/>
      <c r="F38" s="185"/>
      <c r="G38" s="185"/>
      <c r="H38" s="185"/>
      <c r="I38" s="185"/>
    </row>
    <row r="39" spans="2:9" ht="14.4" x14ac:dyDescent="0.3">
      <c r="B39" s="185"/>
      <c r="C39" s="185"/>
      <c r="D39" s="185"/>
      <c r="E39" s="185"/>
      <c r="F39" s="185"/>
      <c r="G39" s="185"/>
      <c r="H39" s="185"/>
      <c r="I39" s="185"/>
    </row>
    <row r="40" spans="2:9" ht="14.4" x14ac:dyDescent="0.3">
      <c r="B40" s="185"/>
      <c r="C40" s="185"/>
      <c r="D40" s="185"/>
      <c r="E40" s="185"/>
      <c r="F40" s="185"/>
      <c r="G40" s="185"/>
      <c r="H40" s="185"/>
      <c r="I40" s="185"/>
    </row>
    <row r="41" spans="2:9" ht="14.4" x14ac:dyDescent="0.3">
      <c r="B41" s="185"/>
      <c r="C41" s="185"/>
      <c r="D41" s="185"/>
      <c r="E41" s="185"/>
      <c r="F41" s="185"/>
      <c r="G41" s="185"/>
      <c r="H41" s="185"/>
      <c r="I41" s="185"/>
    </row>
    <row r="42" spans="2:9" ht="14.4" x14ac:dyDescent="0.3">
      <c r="B42" s="185"/>
      <c r="C42" s="185"/>
      <c r="D42" s="185"/>
      <c r="E42" s="185"/>
      <c r="F42" s="185"/>
      <c r="G42" s="185"/>
      <c r="H42" s="185"/>
      <c r="I42" s="185"/>
    </row>
    <row r="43" spans="2:9" ht="14.4" x14ac:dyDescent="0.3">
      <c r="B43" s="185"/>
      <c r="C43" s="185"/>
      <c r="D43" s="185"/>
      <c r="E43" s="185"/>
      <c r="F43" s="185"/>
      <c r="G43" s="185"/>
      <c r="H43" s="185"/>
      <c r="I43" s="185"/>
    </row>
    <row r="44" spans="2:9" ht="14.4" x14ac:dyDescent="0.3">
      <c r="B44" s="185"/>
      <c r="C44" s="185"/>
      <c r="D44" s="185"/>
      <c r="E44" s="185"/>
      <c r="F44" s="185"/>
      <c r="G44" s="185"/>
      <c r="H44" s="185"/>
      <c r="I44" s="185"/>
    </row>
    <row r="45" spans="2:9" ht="14.4" x14ac:dyDescent="0.3">
      <c r="B45" s="185"/>
      <c r="C45" s="185"/>
      <c r="D45" s="185"/>
      <c r="E45" s="185"/>
      <c r="F45" s="185"/>
      <c r="G45" s="185"/>
      <c r="H45" s="185"/>
      <c r="I45" s="185"/>
    </row>
    <row r="46" spans="2:9" ht="14.4" x14ac:dyDescent="0.3">
      <c r="B46" s="185"/>
      <c r="C46" s="185"/>
      <c r="D46" s="185"/>
      <c r="E46" s="185"/>
      <c r="F46" s="185"/>
      <c r="G46" s="185"/>
      <c r="H46" s="185"/>
      <c r="I46" s="185"/>
    </row>
    <row r="47" spans="2:9" ht="14.4" x14ac:dyDescent="0.3">
      <c r="B47" s="185"/>
      <c r="C47" s="185"/>
      <c r="D47" s="185"/>
      <c r="E47" s="185"/>
      <c r="F47" s="185"/>
      <c r="G47" s="185"/>
      <c r="H47" s="185"/>
      <c r="I47" s="185"/>
    </row>
    <row r="48" spans="2:9" ht="14.4" x14ac:dyDescent="0.3">
      <c r="B48" s="185"/>
      <c r="C48" s="185"/>
      <c r="D48" s="185"/>
      <c r="E48" s="185"/>
      <c r="F48" s="185"/>
      <c r="G48" s="185"/>
      <c r="H48" s="185"/>
      <c r="I48" s="185"/>
    </row>
    <row r="49" spans="2:9" ht="14.4" x14ac:dyDescent="0.3">
      <c r="B49" s="185"/>
      <c r="C49" s="185"/>
      <c r="D49" s="185"/>
      <c r="E49" s="185"/>
      <c r="F49" s="185"/>
      <c r="G49" s="185"/>
      <c r="H49" s="185"/>
      <c r="I49" s="185"/>
    </row>
    <row r="50" spans="2:9" ht="14.4" x14ac:dyDescent="0.3">
      <c r="B50" s="185"/>
      <c r="C50" s="185"/>
      <c r="D50" s="185"/>
      <c r="E50" s="185"/>
      <c r="F50" s="185"/>
      <c r="G50" s="185"/>
      <c r="H50" s="185"/>
      <c r="I50" s="185"/>
    </row>
    <row r="51" spans="2:9" ht="14.4" x14ac:dyDescent="0.3">
      <c r="B51" s="185"/>
      <c r="C51" s="185"/>
      <c r="D51" s="185"/>
      <c r="E51" s="185"/>
      <c r="F51" s="185"/>
      <c r="G51" s="185"/>
      <c r="H51" s="185"/>
      <c r="I51" s="185"/>
    </row>
    <row r="52" spans="2:9" ht="14.4" x14ac:dyDescent="0.3">
      <c r="B52" s="185"/>
      <c r="C52" s="185"/>
      <c r="D52" s="185"/>
      <c r="E52" s="185"/>
      <c r="F52" s="185"/>
      <c r="G52" s="185"/>
      <c r="H52" s="185"/>
      <c r="I52" s="185"/>
    </row>
    <row r="53" spans="2:9" ht="14.4" x14ac:dyDescent="0.3">
      <c r="B53" s="185"/>
      <c r="C53" s="185"/>
      <c r="D53" s="185"/>
      <c r="E53" s="185"/>
      <c r="F53" s="185"/>
      <c r="G53" s="185"/>
      <c r="H53" s="185"/>
      <c r="I53" s="185"/>
    </row>
    <row r="54" spans="2:9" ht="14.4" x14ac:dyDescent="0.3">
      <c r="B54" s="185"/>
      <c r="C54" s="185"/>
      <c r="D54" s="185"/>
      <c r="E54" s="185"/>
      <c r="F54" s="185"/>
      <c r="G54" s="185"/>
      <c r="H54" s="185"/>
      <c r="I54" s="185"/>
    </row>
    <row r="55" spans="2:9" ht="14.4" x14ac:dyDescent="0.3">
      <c r="B55" s="185"/>
      <c r="C55" s="185"/>
      <c r="D55" s="185"/>
      <c r="E55" s="185"/>
      <c r="F55" s="185"/>
      <c r="G55" s="185"/>
      <c r="H55" s="185"/>
      <c r="I55" s="185"/>
    </row>
    <row r="56" spans="2:9" ht="14.4" x14ac:dyDescent="0.3">
      <c r="B56" s="185"/>
      <c r="C56" s="185"/>
      <c r="D56" s="185"/>
      <c r="E56" s="185"/>
      <c r="F56" s="185"/>
      <c r="G56" s="185"/>
      <c r="H56" s="185"/>
      <c r="I56" s="185"/>
    </row>
    <row r="57" spans="2:9" ht="14.4" x14ac:dyDescent="0.3">
      <c r="B57" s="185"/>
      <c r="C57" s="185"/>
      <c r="D57" s="185"/>
      <c r="E57" s="185"/>
      <c r="F57" s="185"/>
      <c r="G57" s="185"/>
      <c r="H57" s="185"/>
      <c r="I57" s="185"/>
    </row>
    <row r="58" spans="2:9" ht="14.4" x14ac:dyDescent="0.3">
      <c r="B58" s="185"/>
      <c r="C58" s="185"/>
      <c r="D58" s="185"/>
      <c r="E58" s="185"/>
      <c r="F58" s="185"/>
      <c r="G58" s="185"/>
      <c r="H58" s="185"/>
      <c r="I58" s="185"/>
    </row>
    <row r="59" spans="2:9" ht="14.4" x14ac:dyDescent="0.3">
      <c r="B59" s="185"/>
      <c r="C59" s="185"/>
      <c r="D59" s="185"/>
      <c r="E59" s="185"/>
      <c r="F59" s="185"/>
      <c r="G59" s="185"/>
      <c r="H59" s="185"/>
      <c r="I59" s="185"/>
    </row>
    <row r="60" spans="2:9" ht="14.4" x14ac:dyDescent="0.3">
      <c r="B60" s="185"/>
      <c r="C60" s="185"/>
      <c r="D60" s="185"/>
      <c r="E60" s="185"/>
      <c r="F60" s="185"/>
      <c r="G60" s="185"/>
      <c r="H60" s="185"/>
      <c r="I60" s="185"/>
    </row>
    <row r="61" spans="2:9" ht="14.4" x14ac:dyDescent="0.3">
      <c r="B61" s="185"/>
      <c r="C61" s="185"/>
      <c r="D61" s="185"/>
      <c r="E61" s="185"/>
      <c r="F61" s="185"/>
      <c r="G61" s="185"/>
      <c r="H61" s="185"/>
      <c r="I61" s="185"/>
    </row>
    <row r="62" spans="2:9" ht="14.4" x14ac:dyDescent="0.3">
      <c r="B62" s="185"/>
      <c r="C62" s="185"/>
      <c r="D62" s="185"/>
      <c r="E62" s="185"/>
      <c r="F62" s="185"/>
      <c r="G62" s="185"/>
      <c r="H62" s="185"/>
      <c r="I62" s="185"/>
    </row>
    <row r="63" spans="2:9" ht="14.4" x14ac:dyDescent="0.3">
      <c r="B63" s="185"/>
      <c r="C63" s="185"/>
      <c r="D63" s="185"/>
      <c r="E63" s="185"/>
      <c r="F63" s="185"/>
      <c r="G63" s="185"/>
      <c r="H63" s="185"/>
      <c r="I63" s="185"/>
    </row>
    <row r="64" spans="2:9" ht="14.4" x14ac:dyDescent="0.3">
      <c r="B64" s="185"/>
      <c r="C64" s="185"/>
      <c r="D64" s="185"/>
      <c r="E64" s="185"/>
      <c r="F64" s="185"/>
      <c r="G64" s="185"/>
      <c r="H64" s="185"/>
      <c r="I64" s="185"/>
    </row>
    <row r="65" spans="2:9" ht="14.4" x14ac:dyDescent="0.3">
      <c r="B65" s="185"/>
      <c r="C65" s="185"/>
      <c r="D65" s="185"/>
      <c r="E65" s="185"/>
      <c r="F65" s="185"/>
      <c r="G65" s="185"/>
      <c r="H65" s="185"/>
      <c r="I65" s="185"/>
    </row>
    <row r="66" spans="2:9" ht="14.4" x14ac:dyDescent="0.3">
      <c r="B66" s="185"/>
      <c r="C66" s="185"/>
      <c r="D66" s="185"/>
      <c r="E66" s="185"/>
      <c r="F66" s="185"/>
      <c r="G66" s="185"/>
      <c r="H66" s="185"/>
      <c r="I66" s="185"/>
    </row>
    <row r="67" spans="2:9" ht="14.4" x14ac:dyDescent="0.3">
      <c r="B67" s="185"/>
      <c r="C67" s="185"/>
      <c r="D67" s="185"/>
      <c r="E67" s="185"/>
      <c r="F67" s="185"/>
      <c r="G67" s="185"/>
      <c r="H67" s="185"/>
      <c r="I67" s="185"/>
    </row>
    <row r="68" spans="2:9" ht="14.4" x14ac:dyDescent="0.3">
      <c r="B68" s="185"/>
      <c r="C68" s="185"/>
      <c r="D68" s="185"/>
      <c r="E68" s="185"/>
      <c r="F68" s="185"/>
      <c r="G68" s="185"/>
      <c r="H68" s="185"/>
      <c r="I68" s="185"/>
    </row>
    <row r="69" spans="2:9" ht="14.4" x14ac:dyDescent="0.3">
      <c r="B69" s="185"/>
      <c r="C69" s="185"/>
      <c r="D69" s="185"/>
      <c r="E69" s="185"/>
      <c r="F69" s="185"/>
      <c r="G69" s="185"/>
      <c r="H69" s="185"/>
      <c r="I69" s="185"/>
    </row>
    <row r="70" spans="2:9" ht="14.4" x14ac:dyDescent="0.3">
      <c r="B70" s="185"/>
      <c r="C70" s="185"/>
      <c r="D70" s="185"/>
      <c r="E70" s="185"/>
      <c r="F70" s="185"/>
      <c r="G70" s="185"/>
      <c r="H70" s="185"/>
      <c r="I70" s="185"/>
    </row>
    <row r="71" spans="2:9" ht="14.4" x14ac:dyDescent="0.3">
      <c r="B71" s="185"/>
      <c r="C71" s="185"/>
      <c r="D71" s="185"/>
      <c r="E71" s="185"/>
      <c r="F71" s="185"/>
      <c r="G71" s="185"/>
      <c r="H71" s="185"/>
      <c r="I71" s="185"/>
    </row>
    <row r="72" spans="2:9" ht="14.4" x14ac:dyDescent="0.3">
      <c r="B72" s="185"/>
      <c r="C72" s="185"/>
      <c r="D72" s="185"/>
      <c r="E72" s="185"/>
      <c r="F72" s="185"/>
      <c r="G72" s="185"/>
      <c r="H72" s="185"/>
      <c r="I72" s="185"/>
    </row>
    <row r="73" spans="2:9" ht="14.4" x14ac:dyDescent="0.3">
      <c r="B73" s="185"/>
      <c r="C73" s="185"/>
      <c r="D73" s="185"/>
      <c r="E73" s="185"/>
      <c r="F73" s="185"/>
      <c r="G73" s="185"/>
      <c r="H73" s="185"/>
      <c r="I73" s="185"/>
    </row>
    <row r="74" spans="2:9" ht="14.4" x14ac:dyDescent="0.3">
      <c r="B74" s="185"/>
      <c r="C74" s="185"/>
      <c r="D74" s="185"/>
      <c r="E74" s="185"/>
      <c r="F74" s="185"/>
      <c r="G74" s="185"/>
      <c r="H74" s="185"/>
      <c r="I74" s="185"/>
    </row>
    <row r="75" spans="2:9" ht="14.4" x14ac:dyDescent="0.3">
      <c r="B75" s="185"/>
      <c r="C75" s="185"/>
      <c r="D75" s="185"/>
      <c r="E75" s="185"/>
      <c r="F75" s="185"/>
      <c r="G75" s="185"/>
      <c r="H75" s="185"/>
      <c r="I75" s="185"/>
    </row>
    <row r="76" spans="2:9" ht="14.4" x14ac:dyDescent="0.3">
      <c r="B76" s="185"/>
      <c r="C76" s="185"/>
      <c r="D76" s="185"/>
      <c r="E76" s="185"/>
      <c r="F76" s="185"/>
      <c r="G76" s="185"/>
      <c r="H76" s="185"/>
      <c r="I76" s="185"/>
    </row>
    <row r="77" spans="2:9" ht="14.4" x14ac:dyDescent="0.3">
      <c r="B77" s="185"/>
      <c r="C77" s="185"/>
      <c r="D77" s="185"/>
      <c r="E77" s="185"/>
      <c r="F77" s="185"/>
      <c r="G77" s="185"/>
      <c r="H77" s="185"/>
      <c r="I77" s="185"/>
    </row>
    <row r="78" spans="2:9" ht="14.4" x14ac:dyDescent="0.3">
      <c r="B78" s="185"/>
      <c r="C78" s="185"/>
      <c r="D78" s="185"/>
      <c r="E78" s="185"/>
      <c r="F78" s="185"/>
      <c r="G78" s="185"/>
      <c r="H78" s="185"/>
      <c r="I78" s="185"/>
    </row>
    <row r="79" spans="2:9" ht="14.4" x14ac:dyDescent="0.3">
      <c r="B79" s="185"/>
      <c r="C79" s="185"/>
      <c r="D79" s="185"/>
      <c r="E79" s="185"/>
      <c r="F79" s="185"/>
      <c r="G79" s="185"/>
      <c r="H79" s="185"/>
      <c r="I79" s="185"/>
    </row>
    <row r="80" spans="2:9" ht="14.4" x14ac:dyDescent="0.3">
      <c r="B80" s="185"/>
      <c r="C80" s="185"/>
      <c r="D80" s="185"/>
      <c r="E80" s="185"/>
      <c r="F80" s="185"/>
      <c r="G80" s="185"/>
      <c r="H80" s="185"/>
      <c r="I80" s="185"/>
    </row>
  </sheetData>
  <mergeCells count="12">
    <mergeCell ref="B27:E27"/>
    <mergeCell ref="B4:C4"/>
    <mergeCell ref="B12:E12"/>
    <mergeCell ref="B13:E13"/>
    <mergeCell ref="B19:E19"/>
    <mergeCell ref="B26:E26"/>
    <mergeCell ref="B5:D5"/>
    <mergeCell ref="C2:E2"/>
    <mergeCell ref="B9:I9"/>
    <mergeCell ref="B10:I10"/>
    <mergeCell ref="B11:I11"/>
    <mergeCell ref="B1:I1"/>
  </mergeCells>
  <pageMargins left="0.7" right="0.7" top="0.75" bottom="0.75" header="0.3" footer="0.3"/>
  <pageSetup paperSize="120" scale="78" fitToHeight="0" orientation="portrait" horizontalDpi="1200" verticalDpi="1200" r:id="rId1"/>
  <headerFooter>
    <oddFooter>&amp;LReproduction interdite © TC Média Livres Inc.  &amp;RComptabilité 2</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34"/>
  <sheetViews>
    <sheetView showGridLines="0" zoomScaleNormal="100" workbookViewId="0">
      <selection activeCell="G16" sqref="G16"/>
    </sheetView>
  </sheetViews>
  <sheetFormatPr baseColWidth="10" defaultColWidth="11.44140625" defaultRowHeight="14.4" x14ac:dyDescent="0.3"/>
  <cols>
    <col min="1" max="1" width="0.88671875" style="1" customWidth="1"/>
    <col min="2" max="7" width="15.6640625" style="1" customWidth="1"/>
    <col min="8" max="8" width="2.6640625" style="1" customWidth="1"/>
    <col min="9" max="10" width="15.6640625" style="1" customWidth="1"/>
    <col min="11" max="16384" width="11.44140625" style="1"/>
  </cols>
  <sheetData>
    <row r="1" spans="2:10" ht="15.6" x14ac:dyDescent="0.3">
      <c r="B1" s="519" t="s">
        <v>15</v>
      </c>
      <c r="C1" s="519"/>
      <c r="D1" s="519"/>
      <c r="E1" s="519"/>
      <c r="F1" s="519"/>
      <c r="G1" s="519"/>
      <c r="H1" s="439"/>
      <c r="I1" s="439"/>
      <c r="J1" s="439"/>
    </row>
    <row r="2" spans="2:10" ht="15.6" x14ac:dyDescent="0.3">
      <c r="B2" s="2" t="s">
        <v>313</v>
      </c>
      <c r="C2" s="479" t="s">
        <v>314</v>
      </c>
      <c r="D2" s="479"/>
      <c r="E2" s="479"/>
    </row>
    <row r="3" spans="2:10" ht="15.6" x14ac:dyDescent="0.3">
      <c r="B3" s="2"/>
      <c r="C3" s="2"/>
      <c r="D3" s="2"/>
      <c r="E3" s="2"/>
    </row>
    <row r="4" spans="2:10" x14ac:dyDescent="0.3">
      <c r="B4" s="220" t="s">
        <v>89</v>
      </c>
    </row>
    <row r="5" spans="2:10" x14ac:dyDescent="0.3">
      <c r="B5" s="468" t="s">
        <v>314</v>
      </c>
      <c r="C5" s="468"/>
      <c r="D5" s="468"/>
      <c r="E5" s="468"/>
      <c r="F5" s="468"/>
      <c r="G5" s="468"/>
    </row>
    <row r="6" spans="2:10" x14ac:dyDescent="0.3">
      <c r="B6" s="468" t="s">
        <v>71</v>
      </c>
      <c r="C6" s="468"/>
      <c r="D6" s="468"/>
      <c r="E6" s="468"/>
      <c r="F6" s="468"/>
      <c r="G6" s="468"/>
    </row>
    <row r="7" spans="2:10" x14ac:dyDescent="0.3">
      <c r="B7" s="468" t="s">
        <v>315</v>
      </c>
      <c r="C7" s="468"/>
      <c r="D7" s="468"/>
      <c r="E7" s="468"/>
      <c r="F7" s="468"/>
      <c r="G7" s="468"/>
    </row>
    <row r="8" spans="2:10" x14ac:dyDescent="0.3">
      <c r="B8" s="466"/>
      <c r="C8" s="466"/>
      <c r="D8" s="466"/>
      <c r="E8" s="466"/>
      <c r="F8" s="85" t="s">
        <v>72</v>
      </c>
      <c r="G8" s="86" t="s">
        <v>73</v>
      </c>
    </row>
    <row r="9" spans="2:10" x14ac:dyDescent="0.3">
      <c r="B9" s="467" t="s">
        <v>74</v>
      </c>
      <c r="C9" s="467"/>
      <c r="D9" s="467"/>
      <c r="E9" s="467"/>
      <c r="F9" s="26">
        <v>41105</v>
      </c>
      <c r="G9" s="26">
        <v>56500</v>
      </c>
    </row>
    <row r="10" spans="2:10" x14ac:dyDescent="0.3">
      <c r="B10" s="181" t="s">
        <v>75</v>
      </c>
      <c r="C10" s="14"/>
      <c r="D10" s="14"/>
      <c r="E10" s="14"/>
      <c r="F10" s="34">
        <v>172525</v>
      </c>
      <c r="G10" s="34">
        <v>262350</v>
      </c>
    </row>
    <row r="11" spans="2:10" ht="15" thickBot="1" x14ac:dyDescent="0.35">
      <c r="B11" s="181" t="s">
        <v>76</v>
      </c>
      <c r="C11" s="14"/>
      <c r="D11" s="14"/>
      <c r="E11" s="14"/>
      <c r="F11" s="28">
        <f>F9+F10</f>
        <v>213630</v>
      </c>
      <c r="G11" s="25">
        <f>G9+G10</f>
        <v>318850</v>
      </c>
    </row>
    <row r="12" spans="2:10" ht="15" thickTop="1" x14ac:dyDescent="0.3">
      <c r="B12" s="467" t="s">
        <v>77</v>
      </c>
      <c r="C12" s="467"/>
      <c r="D12" s="467"/>
      <c r="E12" s="467"/>
      <c r="F12" s="30"/>
      <c r="G12" s="34">
        <v>254500</v>
      </c>
    </row>
    <row r="13" spans="2:10" ht="15" thickBot="1" x14ac:dyDescent="0.35">
      <c r="B13" s="177" t="s">
        <v>483</v>
      </c>
      <c r="C13" s="177"/>
      <c r="D13" s="177"/>
      <c r="E13" s="177"/>
      <c r="F13" s="177"/>
      <c r="G13" s="19">
        <f>G11-G12</f>
        <v>64350</v>
      </c>
    </row>
    <row r="14" spans="2:10" ht="15" thickTop="1" x14ac:dyDescent="0.3">
      <c r="B14" s="177"/>
      <c r="C14" s="177"/>
      <c r="D14" s="177"/>
      <c r="E14" s="177"/>
      <c r="F14" s="177"/>
      <c r="G14" s="177"/>
    </row>
    <row r="15" spans="2:10" x14ac:dyDescent="0.3">
      <c r="B15" s="4" t="s">
        <v>511</v>
      </c>
      <c r="C15" s="177"/>
      <c r="D15" s="177"/>
      <c r="E15" s="177"/>
      <c r="F15" s="177"/>
      <c r="G15" s="177"/>
    </row>
    <row r="16" spans="2:10" x14ac:dyDescent="0.3">
      <c r="B16" s="177" t="s">
        <v>478</v>
      </c>
      <c r="C16" s="177"/>
      <c r="D16" s="177"/>
      <c r="E16" s="177"/>
      <c r="F16" s="177"/>
      <c r="G16" s="87">
        <f>F11/G11</f>
        <v>0.67000156813548695</v>
      </c>
    </row>
    <row r="17" spans="2:10" x14ac:dyDescent="0.3">
      <c r="B17" s="4" t="s">
        <v>317</v>
      </c>
      <c r="C17" s="177"/>
      <c r="D17" s="177"/>
      <c r="E17" s="177"/>
      <c r="F17" s="177"/>
      <c r="G17" s="177"/>
    </row>
    <row r="18" spans="2:10" ht="15" thickBot="1" x14ac:dyDescent="0.35">
      <c r="B18" s="177" t="s">
        <v>479</v>
      </c>
      <c r="C18" s="177"/>
      <c r="D18" s="177"/>
      <c r="E18" s="177"/>
      <c r="F18" s="177"/>
      <c r="G18" s="240">
        <f>G13*G16</f>
        <v>43114.600909518587</v>
      </c>
    </row>
    <row r="19" spans="2:10" ht="15" thickTop="1" x14ac:dyDescent="0.3"/>
    <row r="20" spans="2:10" x14ac:dyDescent="0.3">
      <c r="B20" s="40" t="s">
        <v>90</v>
      </c>
      <c r="C20" s="185"/>
      <c r="D20" s="185"/>
      <c r="E20" s="185"/>
      <c r="F20" s="185"/>
      <c r="G20" s="185"/>
      <c r="H20" s="438"/>
      <c r="I20" s="438"/>
      <c r="J20" s="438"/>
    </row>
    <row r="21" spans="2:10" x14ac:dyDescent="0.3">
      <c r="B21" s="468" t="s">
        <v>314</v>
      </c>
      <c r="C21" s="468"/>
      <c r="D21" s="468"/>
      <c r="E21" s="468"/>
      <c r="F21" s="468"/>
      <c r="G21" s="468"/>
    </row>
    <row r="22" spans="2:10" x14ac:dyDescent="0.3">
      <c r="B22" s="468" t="s">
        <v>0</v>
      </c>
      <c r="C22" s="468"/>
      <c r="D22" s="468"/>
      <c r="E22" s="468"/>
      <c r="F22" s="468"/>
      <c r="G22" s="468"/>
    </row>
    <row r="23" spans="2:10" x14ac:dyDescent="0.3">
      <c r="B23" s="468" t="s">
        <v>316</v>
      </c>
      <c r="C23" s="468"/>
      <c r="D23" s="468"/>
      <c r="E23" s="468"/>
      <c r="F23" s="468"/>
      <c r="G23" s="468"/>
    </row>
    <row r="24" spans="2:10" x14ac:dyDescent="0.3">
      <c r="B24" s="466" t="s">
        <v>19</v>
      </c>
      <c r="C24" s="466"/>
      <c r="D24" s="466"/>
      <c r="E24" s="466"/>
      <c r="F24" s="25"/>
      <c r="G24" s="25">
        <f>G12</f>
        <v>254500</v>
      </c>
    </row>
    <row r="25" spans="2:10" x14ac:dyDescent="0.3">
      <c r="B25" s="466" t="s">
        <v>38</v>
      </c>
      <c r="C25" s="466"/>
      <c r="D25" s="466"/>
      <c r="E25" s="466"/>
      <c r="F25" s="33"/>
      <c r="G25" s="33"/>
    </row>
    <row r="26" spans="2:10" x14ac:dyDescent="0.3">
      <c r="B26" s="181" t="s">
        <v>21</v>
      </c>
      <c r="C26" s="181"/>
      <c r="D26" s="181"/>
      <c r="E26" s="181"/>
      <c r="F26" s="25">
        <f>F9</f>
        <v>41105</v>
      </c>
      <c r="G26" s="33"/>
    </row>
    <row r="27" spans="2:10" x14ac:dyDescent="0.3">
      <c r="B27" s="181" t="s">
        <v>22</v>
      </c>
      <c r="C27" s="181"/>
      <c r="D27" s="181"/>
      <c r="E27" s="181"/>
      <c r="F27" s="34">
        <f>F10</f>
        <v>172525</v>
      </c>
      <c r="G27" s="33"/>
    </row>
    <row r="28" spans="2:10" x14ac:dyDescent="0.3">
      <c r="B28" s="181" t="s">
        <v>23</v>
      </c>
      <c r="C28" s="181"/>
      <c r="D28" s="181"/>
      <c r="E28" s="181"/>
      <c r="F28" s="25">
        <f>F26+F27</f>
        <v>213630</v>
      </c>
      <c r="G28" s="33"/>
    </row>
    <row r="29" spans="2:10" x14ac:dyDescent="0.3">
      <c r="B29" s="181" t="s">
        <v>26</v>
      </c>
      <c r="C29" s="181"/>
      <c r="D29" s="181"/>
      <c r="E29" s="181"/>
      <c r="F29" s="34">
        <f>G18</f>
        <v>43114.600909518587</v>
      </c>
      <c r="G29" s="33"/>
    </row>
    <row r="30" spans="2:10" x14ac:dyDescent="0.3">
      <c r="B30" s="181"/>
      <c r="C30" s="181"/>
      <c r="D30" s="181"/>
      <c r="E30" s="181"/>
      <c r="F30" s="200"/>
      <c r="G30" s="199">
        <f>F28-F29</f>
        <v>170515.3990904814</v>
      </c>
    </row>
    <row r="31" spans="2:10" x14ac:dyDescent="0.3">
      <c r="B31" s="466" t="s">
        <v>24</v>
      </c>
      <c r="C31" s="466"/>
      <c r="D31" s="466"/>
      <c r="E31" s="466"/>
      <c r="F31" s="200"/>
      <c r="G31" s="25">
        <f>G24-G30</f>
        <v>83984.600909518602</v>
      </c>
    </row>
    <row r="32" spans="2:10" x14ac:dyDescent="0.3">
      <c r="B32" s="181" t="s">
        <v>566</v>
      </c>
      <c r="C32" s="181"/>
      <c r="D32" s="181"/>
      <c r="E32" s="181"/>
      <c r="F32" s="200"/>
      <c r="G32" s="34">
        <v>66354</v>
      </c>
    </row>
    <row r="33" spans="2:7" ht="15" thickBot="1" x14ac:dyDescent="0.35">
      <c r="B33" s="179" t="s">
        <v>39</v>
      </c>
      <c r="C33" s="179"/>
      <c r="D33" s="179"/>
      <c r="E33" s="179"/>
      <c r="F33" s="200"/>
      <c r="G33" s="28">
        <f>G31-G32</f>
        <v>17630.600909518602</v>
      </c>
    </row>
    <row r="34" spans="2:7" ht="15" thickTop="1" x14ac:dyDescent="0.3"/>
  </sheetData>
  <mergeCells count="14">
    <mergeCell ref="B31:E31"/>
    <mergeCell ref="B9:E9"/>
    <mergeCell ref="B12:E12"/>
    <mergeCell ref="B1:G1"/>
    <mergeCell ref="B5:G5"/>
    <mergeCell ref="B6:G6"/>
    <mergeCell ref="B7:G7"/>
    <mergeCell ref="B8:E8"/>
    <mergeCell ref="B21:G21"/>
    <mergeCell ref="B22:G22"/>
    <mergeCell ref="B23:G23"/>
    <mergeCell ref="B24:E24"/>
    <mergeCell ref="B25:E25"/>
    <mergeCell ref="C2:E2"/>
  </mergeCells>
  <pageMargins left="0.7" right="0.7" top="0.75" bottom="0.75" header="0.3" footer="0.3"/>
  <pageSetup paperSize="120" scale="93" fitToHeight="0" orientation="portrait" horizontalDpi="1200" verticalDpi="1200" r:id="rId1"/>
  <headerFooter>
    <oddFooter>&amp;LReproduction interdite © TC Média Livres Inc.  &amp;RComptabilité 2</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J34"/>
  <sheetViews>
    <sheetView showGridLines="0" zoomScaleNormal="100" workbookViewId="0">
      <selection activeCell="G16" sqref="G16"/>
    </sheetView>
  </sheetViews>
  <sheetFormatPr baseColWidth="10" defaultColWidth="11.44140625" defaultRowHeight="14.4" x14ac:dyDescent="0.3"/>
  <cols>
    <col min="1" max="1" width="0.88671875" style="1" customWidth="1"/>
    <col min="2" max="7" width="15.6640625" style="1" customWidth="1"/>
    <col min="8" max="8" width="2.6640625" style="1" customWidth="1"/>
    <col min="9" max="10" width="15.6640625" style="1" customWidth="1"/>
    <col min="11" max="16384" width="11.44140625" style="1"/>
  </cols>
  <sheetData>
    <row r="1" spans="2:10" ht="15.6" x14ac:dyDescent="0.3">
      <c r="B1" s="519" t="s">
        <v>15</v>
      </c>
      <c r="C1" s="519"/>
      <c r="D1" s="519"/>
      <c r="E1" s="519"/>
      <c r="F1" s="519"/>
      <c r="G1" s="519"/>
      <c r="H1" s="439"/>
      <c r="I1" s="439"/>
      <c r="J1" s="439"/>
    </row>
    <row r="2" spans="2:10" ht="15.6" x14ac:dyDescent="0.3">
      <c r="B2" s="2" t="s">
        <v>318</v>
      </c>
      <c r="C2" s="479" t="s">
        <v>319</v>
      </c>
      <c r="D2" s="479"/>
      <c r="E2" s="479"/>
    </row>
    <row r="3" spans="2:10" ht="15.6" x14ac:dyDescent="0.3">
      <c r="B3" s="2"/>
      <c r="C3" s="2"/>
      <c r="D3" s="2"/>
      <c r="E3" s="2"/>
    </row>
    <row r="4" spans="2:10" x14ac:dyDescent="0.3">
      <c r="B4" s="220" t="s">
        <v>89</v>
      </c>
    </row>
    <row r="5" spans="2:10" x14ac:dyDescent="0.3">
      <c r="B5" s="468" t="s">
        <v>319</v>
      </c>
      <c r="C5" s="468"/>
      <c r="D5" s="468"/>
      <c r="E5" s="468"/>
      <c r="F5" s="468"/>
      <c r="G5" s="468"/>
    </row>
    <row r="6" spans="2:10" x14ac:dyDescent="0.3">
      <c r="B6" s="468" t="s">
        <v>71</v>
      </c>
      <c r="C6" s="468"/>
      <c r="D6" s="468"/>
      <c r="E6" s="468"/>
      <c r="F6" s="468"/>
      <c r="G6" s="468"/>
    </row>
    <row r="7" spans="2:10" x14ac:dyDescent="0.3">
      <c r="B7" s="468" t="s">
        <v>320</v>
      </c>
      <c r="C7" s="468"/>
      <c r="D7" s="468"/>
      <c r="E7" s="468"/>
      <c r="F7" s="468"/>
      <c r="G7" s="468"/>
    </row>
    <row r="8" spans="2:10" x14ac:dyDescent="0.3">
      <c r="B8" s="466"/>
      <c r="C8" s="466"/>
      <c r="D8" s="466"/>
      <c r="E8" s="466"/>
      <c r="F8" s="85" t="s">
        <v>72</v>
      </c>
      <c r="G8" s="86" t="s">
        <v>73</v>
      </c>
    </row>
    <row r="9" spans="2:10" x14ac:dyDescent="0.3">
      <c r="B9" s="467" t="s">
        <v>74</v>
      </c>
      <c r="C9" s="467"/>
      <c r="D9" s="467"/>
      <c r="E9" s="467"/>
      <c r="F9" s="26">
        <v>14112</v>
      </c>
      <c r="G9" s="26">
        <v>24630</v>
      </c>
    </row>
    <row r="10" spans="2:10" x14ac:dyDescent="0.3">
      <c r="B10" s="181" t="s">
        <v>75</v>
      </c>
      <c r="C10" s="14"/>
      <c r="D10" s="14"/>
      <c r="E10" s="14"/>
      <c r="F10" s="34">
        <v>65081</v>
      </c>
      <c r="G10" s="34">
        <v>111880</v>
      </c>
    </row>
    <row r="11" spans="2:10" ht="15" thickBot="1" x14ac:dyDescent="0.35">
      <c r="B11" s="181" t="s">
        <v>76</v>
      </c>
      <c r="C11" s="14"/>
      <c r="D11" s="14"/>
      <c r="E11" s="14"/>
      <c r="F11" s="28">
        <f>F9+F10</f>
        <v>79193</v>
      </c>
      <c r="G11" s="25">
        <f>G9+G10</f>
        <v>136510</v>
      </c>
    </row>
    <row r="12" spans="2:10" ht="15" thickTop="1" x14ac:dyDescent="0.3">
      <c r="B12" s="467" t="s">
        <v>480</v>
      </c>
      <c r="C12" s="467"/>
      <c r="D12" s="467"/>
      <c r="E12" s="467"/>
      <c r="F12" s="30"/>
      <c r="G12" s="34">
        <f>11020*10</f>
        <v>110200</v>
      </c>
    </row>
    <row r="13" spans="2:10" ht="15" thickBot="1" x14ac:dyDescent="0.35">
      <c r="B13" s="177" t="s">
        <v>483</v>
      </c>
      <c r="C13" s="177"/>
      <c r="D13" s="177"/>
      <c r="E13" s="177"/>
      <c r="F13" s="177"/>
      <c r="G13" s="19">
        <f>G11-G12</f>
        <v>26310</v>
      </c>
    </row>
    <row r="14" spans="2:10" ht="15" thickTop="1" x14ac:dyDescent="0.3">
      <c r="B14" s="177"/>
      <c r="C14" s="177"/>
      <c r="D14" s="177"/>
      <c r="E14" s="177"/>
      <c r="F14" s="177"/>
      <c r="G14" s="177"/>
    </row>
    <row r="15" spans="2:10" x14ac:dyDescent="0.3">
      <c r="B15" s="4" t="s">
        <v>511</v>
      </c>
      <c r="C15" s="177"/>
      <c r="D15" s="177"/>
      <c r="E15" s="177"/>
      <c r="F15" s="177"/>
      <c r="G15" s="177"/>
    </row>
    <row r="16" spans="2:10" x14ac:dyDescent="0.3">
      <c r="B16" s="177" t="s">
        <v>482</v>
      </c>
      <c r="C16" s="177"/>
      <c r="D16" s="177"/>
      <c r="E16" s="177"/>
      <c r="F16" s="177"/>
      <c r="G16" s="87">
        <f>F11/G11</f>
        <v>0.58012599809537768</v>
      </c>
    </row>
    <row r="17" spans="2:10" x14ac:dyDescent="0.3">
      <c r="B17" s="4" t="s">
        <v>317</v>
      </c>
      <c r="C17" s="177"/>
      <c r="D17" s="177"/>
      <c r="E17" s="177"/>
      <c r="F17" s="177"/>
      <c r="G17" s="58"/>
    </row>
    <row r="18" spans="2:10" ht="15" thickBot="1" x14ac:dyDescent="0.35">
      <c r="B18" s="177" t="s">
        <v>481</v>
      </c>
      <c r="C18" s="177"/>
      <c r="D18" s="177"/>
      <c r="E18" s="177"/>
      <c r="F18" s="177"/>
      <c r="G18" s="202">
        <f>G13*G16</f>
        <v>15263.115009889387</v>
      </c>
    </row>
    <row r="19" spans="2:10" ht="15" thickTop="1" x14ac:dyDescent="0.3"/>
    <row r="20" spans="2:10" x14ac:dyDescent="0.3">
      <c r="B20" s="40" t="s">
        <v>90</v>
      </c>
      <c r="C20" s="185"/>
      <c r="D20" s="185"/>
      <c r="E20" s="185"/>
      <c r="F20" s="185"/>
      <c r="G20" s="185"/>
      <c r="H20" s="438"/>
      <c r="I20" s="438"/>
      <c r="J20" s="438"/>
    </row>
    <row r="21" spans="2:10" x14ac:dyDescent="0.3">
      <c r="B21" s="468" t="s">
        <v>319</v>
      </c>
      <c r="C21" s="468"/>
      <c r="D21" s="468"/>
      <c r="E21" s="468"/>
      <c r="F21" s="468"/>
      <c r="G21" s="468"/>
    </row>
    <row r="22" spans="2:10" x14ac:dyDescent="0.3">
      <c r="B22" s="468" t="s">
        <v>0</v>
      </c>
      <c r="C22" s="468"/>
      <c r="D22" s="468"/>
      <c r="E22" s="468"/>
      <c r="F22" s="468"/>
      <c r="G22" s="468"/>
    </row>
    <row r="23" spans="2:10" x14ac:dyDescent="0.3">
      <c r="B23" s="468" t="s">
        <v>321</v>
      </c>
      <c r="C23" s="468"/>
      <c r="D23" s="468"/>
      <c r="E23" s="468"/>
      <c r="F23" s="468"/>
      <c r="G23" s="468"/>
    </row>
    <row r="24" spans="2:10" x14ac:dyDescent="0.3">
      <c r="B24" s="466" t="s">
        <v>19</v>
      </c>
      <c r="C24" s="466"/>
      <c r="D24" s="466"/>
      <c r="E24" s="466"/>
      <c r="F24" s="25"/>
      <c r="G24" s="25">
        <f>G12</f>
        <v>110200</v>
      </c>
    </row>
    <row r="25" spans="2:10" x14ac:dyDescent="0.3">
      <c r="B25" s="466" t="s">
        <v>38</v>
      </c>
      <c r="C25" s="466"/>
      <c r="D25" s="466"/>
      <c r="E25" s="466"/>
      <c r="F25" s="33"/>
      <c r="G25" s="33"/>
    </row>
    <row r="26" spans="2:10" x14ac:dyDescent="0.3">
      <c r="B26" s="181" t="s">
        <v>21</v>
      </c>
      <c r="C26" s="181"/>
      <c r="D26" s="181"/>
      <c r="E26" s="181"/>
      <c r="F26" s="25">
        <f>F9</f>
        <v>14112</v>
      </c>
      <c r="G26" s="33"/>
    </row>
    <row r="27" spans="2:10" x14ac:dyDescent="0.3">
      <c r="B27" s="181" t="s">
        <v>22</v>
      </c>
      <c r="C27" s="181"/>
      <c r="D27" s="181"/>
      <c r="E27" s="181"/>
      <c r="F27" s="34">
        <f>F10</f>
        <v>65081</v>
      </c>
      <c r="G27" s="33"/>
    </row>
    <row r="28" spans="2:10" x14ac:dyDescent="0.3">
      <c r="B28" s="181" t="s">
        <v>23</v>
      </c>
      <c r="C28" s="181"/>
      <c r="D28" s="181"/>
      <c r="E28" s="181"/>
      <c r="F28" s="25">
        <f>F26+F27</f>
        <v>79193</v>
      </c>
      <c r="G28" s="33"/>
    </row>
    <row r="29" spans="2:10" x14ac:dyDescent="0.3">
      <c r="B29" s="181" t="s">
        <v>26</v>
      </c>
      <c r="C29" s="181"/>
      <c r="D29" s="181"/>
      <c r="E29" s="181"/>
      <c r="F29" s="34">
        <f>G18</f>
        <v>15263.115009889387</v>
      </c>
      <c r="G29" s="33"/>
    </row>
    <row r="30" spans="2:10" x14ac:dyDescent="0.3">
      <c r="B30" s="181"/>
      <c r="C30" s="181"/>
      <c r="D30" s="181"/>
      <c r="E30" s="181"/>
      <c r="F30" s="200"/>
      <c r="G30" s="199">
        <f>F28-F29</f>
        <v>63929.884990110615</v>
      </c>
    </row>
    <row r="31" spans="2:10" x14ac:dyDescent="0.3">
      <c r="B31" s="466" t="s">
        <v>24</v>
      </c>
      <c r="C31" s="466"/>
      <c r="D31" s="466"/>
      <c r="E31" s="466"/>
      <c r="F31" s="200"/>
      <c r="G31" s="25">
        <f>G24-G30</f>
        <v>46270.115009889385</v>
      </c>
    </row>
    <row r="32" spans="2:10" x14ac:dyDescent="0.3">
      <c r="B32" s="181" t="s">
        <v>566</v>
      </c>
      <c r="C32" s="181"/>
      <c r="D32" s="181"/>
      <c r="E32" s="181"/>
      <c r="F32" s="200"/>
      <c r="G32" s="34">
        <v>42400</v>
      </c>
    </row>
    <row r="33" spans="2:7" ht="15" thickBot="1" x14ac:dyDescent="0.35">
      <c r="B33" s="179" t="s">
        <v>39</v>
      </c>
      <c r="C33" s="179"/>
      <c r="D33" s="179"/>
      <c r="E33" s="179"/>
      <c r="F33" s="200"/>
      <c r="G33" s="28">
        <f>G31-G32</f>
        <v>3870.115009889385</v>
      </c>
    </row>
    <row r="34" spans="2:7" ht="15" thickTop="1" x14ac:dyDescent="0.3"/>
  </sheetData>
  <mergeCells count="14">
    <mergeCell ref="B25:E25"/>
    <mergeCell ref="B31:E31"/>
    <mergeCell ref="B9:E9"/>
    <mergeCell ref="B12:E12"/>
    <mergeCell ref="B21:G21"/>
    <mergeCell ref="B22:G22"/>
    <mergeCell ref="B23:G23"/>
    <mergeCell ref="B24:E24"/>
    <mergeCell ref="B8:E8"/>
    <mergeCell ref="B1:G1"/>
    <mergeCell ref="B5:G5"/>
    <mergeCell ref="B6:G6"/>
    <mergeCell ref="B7:G7"/>
    <mergeCell ref="C2:E2"/>
  </mergeCells>
  <pageMargins left="0.7" right="0.7" top="0.75" bottom="0.75" header="0.3" footer="0.3"/>
  <pageSetup paperSize="120" scale="93" fitToHeight="0" orientation="portrait" horizontalDpi="1200" verticalDpi="1200" r:id="rId1"/>
  <headerFooter>
    <oddFooter>&amp;LReproduction interdite © TC Média Livres Inc.  &amp;RComptabilité 2</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J32"/>
  <sheetViews>
    <sheetView showGridLines="0" zoomScaleNormal="100" workbookViewId="0">
      <selection activeCell="G16" sqref="G16"/>
    </sheetView>
  </sheetViews>
  <sheetFormatPr baseColWidth="10" defaultColWidth="11.44140625" defaultRowHeight="14.4" x14ac:dyDescent="0.3"/>
  <cols>
    <col min="1" max="1" width="0.88671875" style="1" customWidth="1"/>
    <col min="2" max="7" width="15.6640625" style="1" customWidth="1"/>
    <col min="8" max="8" width="2.6640625" style="1" customWidth="1"/>
    <col min="9" max="10" width="15.6640625" style="1" customWidth="1"/>
    <col min="11" max="16384" width="11.44140625" style="1"/>
  </cols>
  <sheetData>
    <row r="1" spans="2:10" ht="15.6" x14ac:dyDescent="0.3">
      <c r="B1" s="519" t="s">
        <v>15</v>
      </c>
      <c r="C1" s="519"/>
      <c r="D1" s="519"/>
      <c r="E1" s="519"/>
      <c r="F1" s="519"/>
      <c r="G1" s="519"/>
      <c r="H1" s="439"/>
      <c r="I1" s="439"/>
      <c r="J1" s="439"/>
    </row>
    <row r="2" spans="2:10" ht="15.6" x14ac:dyDescent="0.3">
      <c r="B2" s="2" t="s">
        <v>322</v>
      </c>
      <c r="C2" s="479" t="s">
        <v>324</v>
      </c>
      <c r="D2" s="479"/>
      <c r="E2" s="479"/>
    </row>
    <row r="3" spans="2:10" ht="15.6" x14ac:dyDescent="0.3">
      <c r="B3" s="2"/>
      <c r="C3" s="2"/>
      <c r="D3" s="2"/>
      <c r="E3" s="2"/>
    </row>
    <row r="4" spans="2:10" x14ac:dyDescent="0.3">
      <c r="B4" s="220" t="s">
        <v>89</v>
      </c>
    </row>
    <row r="5" spans="2:10" x14ac:dyDescent="0.3">
      <c r="B5" s="468" t="s">
        <v>324</v>
      </c>
      <c r="C5" s="468"/>
      <c r="D5" s="468"/>
      <c r="E5" s="468"/>
      <c r="F5" s="468"/>
      <c r="G5" s="468"/>
    </row>
    <row r="6" spans="2:10" x14ac:dyDescent="0.3">
      <c r="B6" s="468" t="s">
        <v>71</v>
      </c>
      <c r="C6" s="468"/>
      <c r="D6" s="468"/>
      <c r="E6" s="468"/>
      <c r="F6" s="468"/>
      <c r="G6" s="468"/>
    </row>
    <row r="7" spans="2:10" x14ac:dyDescent="0.3">
      <c r="B7" s="468" t="s">
        <v>323</v>
      </c>
      <c r="C7" s="468"/>
      <c r="D7" s="468"/>
      <c r="E7" s="468"/>
      <c r="F7" s="468"/>
      <c r="G7" s="468"/>
    </row>
    <row r="8" spans="2:10" x14ac:dyDescent="0.3">
      <c r="B8" s="466"/>
      <c r="C8" s="466"/>
      <c r="D8" s="466"/>
      <c r="E8" s="466"/>
      <c r="F8" s="85" t="s">
        <v>72</v>
      </c>
      <c r="G8" s="86" t="s">
        <v>73</v>
      </c>
    </row>
    <row r="9" spans="2:10" x14ac:dyDescent="0.3">
      <c r="B9" s="467" t="s">
        <v>74</v>
      </c>
      <c r="C9" s="467"/>
      <c r="D9" s="467"/>
      <c r="E9" s="467"/>
      <c r="F9" s="26">
        <v>16066</v>
      </c>
      <c r="G9" s="26">
        <v>35310</v>
      </c>
    </row>
    <row r="10" spans="2:10" x14ac:dyDescent="0.3">
      <c r="B10" s="181" t="s">
        <v>75</v>
      </c>
      <c r="C10" s="14"/>
      <c r="D10" s="14"/>
      <c r="E10" s="14"/>
      <c r="F10" s="34">
        <v>32840</v>
      </c>
      <c r="G10" s="34">
        <v>72105</v>
      </c>
    </row>
    <row r="11" spans="2:10" ht="15" thickBot="1" x14ac:dyDescent="0.35">
      <c r="B11" s="181" t="s">
        <v>76</v>
      </c>
      <c r="C11" s="14"/>
      <c r="D11" s="14"/>
      <c r="E11" s="14"/>
      <c r="F11" s="28">
        <f>F9+F10</f>
        <v>48906</v>
      </c>
      <c r="G11" s="25">
        <f>G9+G10</f>
        <v>107415</v>
      </c>
    </row>
    <row r="12" spans="2:10" ht="15" thickTop="1" x14ac:dyDescent="0.3">
      <c r="B12" s="467" t="s">
        <v>77</v>
      </c>
      <c r="C12" s="467"/>
      <c r="D12" s="467"/>
      <c r="E12" s="467"/>
      <c r="F12" s="30"/>
      <c r="G12" s="34">
        <v>88670</v>
      </c>
    </row>
    <row r="13" spans="2:10" ht="15" thickBot="1" x14ac:dyDescent="0.35">
      <c r="B13" s="177" t="s">
        <v>483</v>
      </c>
      <c r="C13" s="177"/>
      <c r="D13" s="177"/>
      <c r="E13" s="177"/>
      <c r="F13" s="177"/>
      <c r="G13" s="19">
        <f>G11-G12</f>
        <v>18745</v>
      </c>
    </row>
    <row r="14" spans="2:10" ht="15" thickTop="1" x14ac:dyDescent="0.3">
      <c r="B14" s="177"/>
      <c r="C14" s="177"/>
      <c r="D14" s="177"/>
      <c r="E14" s="177"/>
      <c r="F14" s="177"/>
      <c r="G14" s="177"/>
    </row>
    <row r="15" spans="2:10" x14ac:dyDescent="0.3">
      <c r="B15" s="4" t="s">
        <v>511</v>
      </c>
      <c r="C15" s="177"/>
      <c r="D15" s="177"/>
      <c r="E15" s="177"/>
      <c r="F15" s="177"/>
      <c r="G15" s="177"/>
    </row>
    <row r="16" spans="2:10" x14ac:dyDescent="0.3">
      <c r="B16" s="177" t="s">
        <v>484</v>
      </c>
      <c r="C16" s="177"/>
      <c r="D16" s="177"/>
      <c r="E16" s="177"/>
      <c r="F16" s="177"/>
      <c r="G16" s="197">
        <f>F11/G11</f>
        <v>0.45529953917050692</v>
      </c>
    </row>
    <row r="17" spans="2:10" x14ac:dyDescent="0.3">
      <c r="B17" s="4" t="s">
        <v>317</v>
      </c>
      <c r="C17" s="177"/>
      <c r="D17" s="177"/>
      <c r="E17" s="177"/>
      <c r="F17" s="177"/>
      <c r="G17" s="58"/>
    </row>
    <row r="18" spans="2:10" ht="15" thickBot="1" x14ac:dyDescent="0.35">
      <c r="B18" s="303" t="s">
        <v>510</v>
      </c>
      <c r="C18" s="177"/>
      <c r="D18" s="177"/>
      <c r="E18" s="177"/>
      <c r="F18" s="177"/>
      <c r="G18" s="202">
        <f>G13*G16</f>
        <v>8534.5898617511521</v>
      </c>
    </row>
    <row r="19" spans="2:10" ht="15" thickTop="1" x14ac:dyDescent="0.3"/>
    <row r="20" spans="2:10" x14ac:dyDescent="0.3">
      <c r="B20" s="40" t="s">
        <v>90</v>
      </c>
      <c r="C20" s="185"/>
      <c r="D20" s="185"/>
      <c r="E20" s="185"/>
      <c r="F20" s="185"/>
      <c r="G20" s="185"/>
      <c r="H20" s="438"/>
      <c r="I20" s="438"/>
      <c r="J20" s="438"/>
    </row>
    <row r="21" spans="2:10" x14ac:dyDescent="0.3">
      <c r="B21" s="468" t="s">
        <v>324</v>
      </c>
      <c r="C21" s="468"/>
      <c r="D21" s="468"/>
      <c r="E21" s="468"/>
      <c r="F21" s="468"/>
      <c r="G21" s="468"/>
    </row>
    <row r="22" spans="2:10" x14ac:dyDescent="0.3">
      <c r="B22" s="468" t="s">
        <v>219</v>
      </c>
      <c r="C22" s="468"/>
      <c r="D22" s="468"/>
      <c r="E22" s="468"/>
      <c r="F22" s="468"/>
      <c r="G22" s="468"/>
    </row>
    <row r="23" spans="2:10" x14ac:dyDescent="0.3">
      <c r="B23" s="468" t="s">
        <v>323</v>
      </c>
      <c r="C23" s="468"/>
      <c r="D23" s="468"/>
      <c r="E23" s="468"/>
      <c r="F23" s="468"/>
      <c r="G23" s="468"/>
    </row>
    <row r="24" spans="2:10" x14ac:dyDescent="0.3">
      <c r="B24" s="466" t="s">
        <v>19</v>
      </c>
      <c r="C24" s="466"/>
      <c r="D24" s="466"/>
      <c r="E24" s="466"/>
      <c r="F24" s="25"/>
      <c r="G24" s="25">
        <f>G12</f>
        <v>88670</v>
      </c>
    </row>
    <row r="25" spans="2:10" x14ac:dyDescent="0.3">
      <c r="B25" s="466" t="s">
        <v>38</v>
      </c>
      <c r="C25" s="466"/>
      <c r="D25" s="466"/>
      <c r="E25" s="466"/>
      <c r="F25" s="33"/>
      <c r="G25" s="33"/>
    </row>
    <row r="26" spans="2:10" x14ac:dyDescent="0.3">
      <c r="B26" s="181" t="s">
        <v>21</v>
      </c>
      <c r="C26" s="181"/>
      <c r="D26" s="181"/>
      <c r="E26" s="181"/>
      <c r="F26" s="25">
        <f>F9</f>
        <v>16066</v>
      </c>
      <c r="G26" s="33"/>
    </row>
    <row r="27" spans="2:10" x14ac:dyDescent="0.3">
      <c r="B27" s="181" t="s">
        <v>22</v>
      </c>
      <c r="C27" s="181"/>
      <c r="D27" s="181"/>
      <c r="E27" s="181"/>
      <c r="F27" s="34">
        <f>F10</f>
        <v>32840</v>
      </c>
      <c r="G27" s="33"/>
      <c r="H27" s="438"/>
    </row>
    <row r="28" spans="2:10" x14ac:dyDescent="0.3">
      <c r="B28" s="181" t="s">
        <v>23</v>
      </c>
      <c r="C28" s="181"/>
      <c r="D28" s="181"/>
      <c r="E28" s="181"/>
      <c r="F28" s="25">
        <f>F26+F27</f>
        <v>48906</v>
      </c>
      <c r="G28" s="33"/>
    </row>
    <row r="29" spans="2:10" x14ac:dyDescent="0.3">
      <c r="B29" s="181" t="s">
        <v>26</v>
      </c>
      <c r="C29" s="181"/>
      <c r="D29" s="181"/>
      <c r="E29" s="181"/>
      <c r="F29" s="34">
        <f>G18</f>
        <v>8534.5898617511521</v>
      </c>
      <c r="G29" s="33"/>
    </row>
    <row r="30" spans="2:10" x14ac:dyDescent="0.3">
      <c r="B30" s="181"/>
      <c r="C30" s="181"/>
      <c r="D30" s="181"/>
      <c r="E30" s="181"/>
      <c r="F30" s="200"/>
      <c r="G30" s="199">
        <f>F28-F29</f>
        <v>40371.410138248844</v>
      </c>
    </row>
    <row r="31" spans="2:10" ht="15" thickBot="1" x14ac:dyDescent="0.35">
      <c r="B31" s="466" t="s">
        <v>24</v>
      </c>
      <c r="C31" s="466"/>
      <c r="D31" s="466"/>
      <c r="E31" s="466"/>
      <c r="F31" s="200"/>
      <c r="G31" s="202">
        <f>G24-G30</f>
        <v>48298.589861751156</v>
      </c>
    </row>
    <row r="32" spans="2:10" ht="15" thickTop="1" x14ac:dyDescent="0.3"/>
  </sheetData>
  <mergeCells count="14">
    <mergeCell ref="B25:E25"/>
    <mergeCell ref="B31:E31"/>
    <mergeCell ref="B9:E9"/>
    <mergeCell ref="B12:E12"/>
    <mergeCell ref="B21:G21"/>
    <mergeCell ref="B22:G22"/>
    <mergeCell ref="B23:G23"/>
    <mergeCell ref="B24:E24"/>
    <mergeCell ref="B8:E8"/>
    <mergeCell ref="B1:G1"/>
    <mergeCell ref="B5:G5"/>
    <mergeCell ref="B6:G6"/>
    <mergeCell ref="B7:G7"/>
    <mergeCell ref="C2:E2"/>
  </mergeCells>
  <pageMargins left="0.7" right="0.7" top="0.75" bottom="0.75" header="0.3" footer="0.3"/>
  <pageSetup paperSize="120" scale="93" fitToHeight="0" orientation="portrait" horizontalDpi="1200" verticalDpi="1200" r:id="rId1"/>
  <headerFooter>
    <oddFooter>&amp;LReproduction interdite © TC Média Livres Inc.  &amp;RComptabilité 2</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J38"/>
  <sheetViews>
    <sheetView showGridLines="0" zoomScaleNormal="100" workbookViewId="0">
      <selection activeCell="G16" sqref="G16"/>
    </sheetView>
  </sheetViews>
  <sheetFormatPr baseColWidth="10" defaultColWidth="11.44140625" defaultRowHeight="14.4" x14ac:dyDescent="0.3"/>
  <cols>
    <col min="1" max="1" width="0.88671875" style="1" customWidth="1"/>
    <col min="2" max="7" width="15.6640625" style="1" customWidth="1"/>
    <col min="8" max="8" width="2.6640625" style="1" customWidth="1"/>
    <col min="9" max="10" width="15.6640625" style="1" customWidth="1"/>
    <col min="11" max="16384" width="11.44140625" style="1"/>
  </cols>
  <sheetData>
    <row r="1" spans="2:10" ht="15.6" x14ac:dyDescent="0.3">
      <c r="B1" s="519" t="s">
        <v>15</v>
      </c>
      <c r="C1" s="519"/>
      <c r="D1" s="519"/>
      <c r="E1" s="519"/>
      <c r="F1" s="519"/>
      <c r="G1" s="519"/>
      <c r="H1" s="439"/>
      <c r="I1" s="439"/>
      <c r="J1" s="439"/>
    </row>
    <row r="2" spans="2:10" ht="15.6" x14ac:dyDescent="0.3">
      <c r="B2" s="2" t="s">
        <v>325</v>
      </c>
      <c r="C2" s="479" t="s">
        <v>326</v>
      </c>
      <c r="D2" s="479"/>
      <c r="E2" s="479"/>
    </row>
    <row r="3" spans="2:10" ht="15.6" x14ac:dyDescent="0.3">
      <c r="B3" s="2"/>
      <c r="C3" s="2"/>
      <c r="D3" s="2"/>
      <c r="E3" s="2"/>
    </row>
    <row r="4" spans="2:10" x14ac:dyDescent="0.3">
      <c r="B4" s="220" t="s">
        <v>89</v>
      </c>
    </row>
    <row r="5" spans="2:10" x14ac:dyDescent="0.3">
      <c r="B5" s="468" t="s">
        <v>326</v>
      </c>
      <c r="C5" s="468"/>
      <c r="D5" s="468"/>
      <c r="E5" s="468"/>
      <c r="F5" s="468"/>
      <c r="G5" s="468"/>
    </row>
    <row r="6" spans="2:10" x14ac:dyDescent="0.3">
      <c r="B6" s="468" t="s">
        <v>71</v>
      </c>
      <c r="C6" s="468"/>
      <c r="D6" s="468"/>
      <c r="E6" s="468"/>
      <c r="F6" s="468"/>
      <c r="G6" s="468"/>
    </row>
    <row r="7" spans="2:10" x14ac:dyDescent="0.3">
      <c r="B7" s="468" t="s">
        <v>485</v>
      </c>
      <c r="C7" s="468"/>
      <c r="D7" s="468"/>
      <c r="E7" s="468"/>
      <c r="F7" s="468"/>
      <c r="G7" s="468"/>
    </row>
    <row r="8" spans="2:10" x14ac:dyDescent="0.3">
      <c r="B8" s="466"/>
      <c r="C8" s="466"/>
      <c r="D8" s="466"/>
      <c r="E8" s="466"/>
      <c r="F8" s="85" t="s">
        <v>72</v>
      </c>
      <c r="G8" s="86" t="s">
        <v>73</v>
      </c>
    </row>
    <row r="9" spans="2:10" x14ac:dyDescent="0.3">
      <c r="B9" s="467" t="s">
        <v>74</v>
      </c>
      <c r="C9" s="467"/>
      <c r="D9" s="467"/>
      <c r="E9" s="467"/>
      <c r="F9" s="26">
        <v>60140</v>
      </c>
      <c r="G9" s="26">
        <v>95400</v>
      </c>
    </row>
    <row r="10" spans="2:10" x14ac:dyDescent="0.3">
      <c r="B10" s="181" t="s">
        <v>75</v>
      </c>
      <c r="C10" s="14"/>
      <c r="D10" s="14"/>
      <c r="E10" s="14"/>
      <c r="F10" s="34">
        <v>340220</v>
      </c>
      <c r="G10" s="34">
        <v>531980</v>
      </c>
    </row>
    <row r="11" spans="2:10" ht="15" thickBot="1" x14ac:dyDescent="0.35">
      <c r="B11" s="181" t="s">
        <v>76</v>
      </c>
      <c r="C11" s="14"/>
      <c r="D11" s="14"/>
      <c r="E11" s="14"/>
      <c r="F11" s="28">
        <f>F9+F10</f>
        <v>400360</v>
      </c>
      <c r="G11" s="25">
        <f>G9+G10</f>
        <v>627380</v>
      </c>
    </row>
    <row r="12" spans="2:10" ht="15" thickTop="1" x14ac:dyDescent="0.3">
      <c r="B12" s="467" t="s">
        <v>77</v>
      </c>
      <c r="C12" s="467"/>
      <c r="D12" s="467"/>
      <c r="E12" s="467"/>
      <c r="F12" s="30"/>
      <c r="G12" s="34">
        <v>510440</v>
      </c>
    </row>
    <row r="13" spans="2:10" ht="15" thickBot="1" x14ac:dyDescent="0.35">
      <c r="B13" s="177" t="s">
        <v>483</v>
      </c>
      <c r="C13" s="177"/>
      <c r="D13" s="177"/>
      <c r="E13" s="177"/>
      <c r="F13" s="177"/>
      <c r="G13" s="19">
        <f>G11-G12</f>
        <v>116940</v>
      </c>
    </row>
    <row r="14" spans="2:10" ht="15" thickTop="1" x14ac:dyDescent="0.3">
      <c r="B14" s="177"/>
      <c r="C14" s="177"/>
      <c r="D14" s="177"/>
      <c r="E14" s="177"/>
      <c r="F14" s="177"/>
      <c r="G14" s="177"/>
    </row>
    <row r="15" spans="2:10" x14ac:dyDescent="0.3">
      <c r="B15" s="4" t="s">
        <v>511</v>
      </c>
      <c r="C15" s="177"/>
      <c r="D15" s="177"/>
      <c r="E15" s="177"/>
      <c r="F15" s="177"/>
      <c r="G15" s="177"/>
    </row>
    <row r="16" spans="2:10" x14ac:dyDescent="0.3">
      <c r="B16" s="177" t="s">
        <v>486</v>
      </c>
      <c r="C16" s="177"/>
      <c r="D16" s="177"/>
      <c r="E16" s="177"/>
      <c r="F16" s="177"/>
      <c r="G16" s="339">
        <f>F11/G11</f>
        <v>0.6381459402594919</v>
      </c>
    </row>
    <row r="17" spans="2:10" x14ac:dyDescent="0.3">
      <c r="B17" s="4" t="s">
        <v>317</v>
      </c>
      <c r="C17" s="177"/>
      <c r="D17" s="177"/>
      <c r="E17" s="177"/>
      <c r="F17" s="177"/>
      <c r="G17" s="58"/>
    </row>
    <row r="18" spans="2:10" ht="15" thickBot="1" x14ac:dyDescent="0.35">
      <c r="B18" s="177" t="s">
        <v>487</v>
      </c>
      <c r="C18" s="177"/>
      <c r="D18" s="177"/>
      <c r="E18" s="177"/>
      <c r="F18" s="177"/>
      <c r="G18" s="202">
        <f>G13*G16</f>
        <v>74624.786253944985</v>
      </c>
    </row>
    <row r="19" spans="2:10" ht="15" thickTop="1" x14ac:dyDescent="0.3"/>
    <row r="20" spans="2:10" x14ac:dyDescent="0.3">
      <c r="B20" s="40" t="s">
        <v>90</v>
      </c>
      <c r="C20" s="185"/>
      <c r="D20" s="185"/>
      <c r="E20" s="185"/>
      <c r="F20" s="185"/>
      <c r="G20" s="185"/>
      <c r="H20" s="438"/>
      <c r="I20" s="438"/>
      <c r="J20" s="438"/>
    </row>
    <row r="21" spans="2:10" x14ac:dyDescent="0.3">
      <c r="B21" s="468" t="s">
        <v>326</v>
      </c>
      <c r="C21" s="468"/>
      <c r="D21" s="468"/>
      <c r="E21" s="468"/>
      <c r="F21" s="468"/>
      <c r="G21" s="468"/>
    </row>
    <row r="22" spans="2:10" x14ac:dyDescent="0.3">
      <c r="B22" s="468" t="s">
        <v>0</v>
      </c>
      <c r="C22" s="468"/>
      <c r="D22" s="468"/>
      <c r="E22" s="468"/>
      <c r="F22" s="468"/>
      <c r="G22" s="468"/>
    </row>
    <row r="23" spans="2:10" x14ac:dyDescent="0.3">
      <c r="B23" s="468" t="s">
        <v>236</v>
      </c>
      <c r="C23" s="468"/>
      <c r="D23" s="468"/>
      <c r="E23" s="468"/>
      <c r="F23" s="468"/>
      <c r="G23" s="468"/>
    </row>
    <row r="24" spans="2:10" x14ac:dyDescent="0.3">
      <c r="B24" s="466" t="s">
        <v>19</v>
      </c>
      <c r="C24" s="466"/>
      <c r="D24" s="466"/>
      <c r="E24" s="466"/>
      <c r="F24" s="25"/>
      <c r="G24" s="25">
        <f>G12</f>
        <v>510440</v>
      </c>
    </row>
    <row r="25" spans="2:10" x14ac:dyDescent="0.3">
      <c r="B25" s="466" t="s">
        <v>38</v>
      </c>
      <c r="C25" s="466"/>
      <c r="D25" s="466"/>
      <c r="E25" s="466"/>
      <c r="F25" s="33"/>
      <c r="G25" s="33"/>
    </row>
    <row r="26" spans="2:10" x14ac:dyDescent="0.3">
      <c r="B26" s="181" t="s">
        <v>21</v>
      </c>
      <c r="C26" s="181"/>
      <c r="D26" s="181"/>
      <c r="E26" s="181"/>
      <c r="F26" s="25">
        <f>F9</f>
        <v>60140</v>
      </c>
      <c r="G26" s="33"/>
    </row>
    <row r="27" spans="2:10" x14ac:dyDescent="0.3">
      <c r="B27" s="181" t="s">
        <v>22</v>
      </c>
      <c r="C27" s="181"/>
      <c r="D27" s="181"/>
      <c r="E27" s="181"/>
      <c r="F27" s="34">
        <f>F10</f>
        <v>340220</v>
      </c>
      <c r="G27" s="33"/>
    </row>
    <row r="28" spans="2:10" x14ac:dyDescent="0.3">
      <c r="B28" s="181" t="s">
        <v>23</v>
      </c>
      <c r="C28" s="181"/>
      <c r="D28" s="181"/>
      <c r="E28" s="181"/>
      <c r="F28" s="25">
        <f>F26+F27</f>
        <v>400360</v>
      </c>
      <c r="G28" s="33"/>
    </row>
    <row r="29" spans="2:10" x14ac:dyDescent="0.3">
      <c r="B29" s="181" t="s">
        <v>26</v>
      </c>
      <c r="C29" s="181"/>
      <c r="D29" s="181"/>
      <c r="E29" s="181"/>
      <c r="F29" s="34">
        <f>G18</f>
        <v>74624.786253944985</v>
      </c>
      <c r="G29" s="33"/>
    </row>
    <row r="30" spans="2:10" x14ac:dyDescent="0.3">
      <c r="B30" s="181"/>
      <c r="C30" s="181"/>
      <c r="D30" s="181"/>
      <c r="E30" s="181"/>
      <c r="F30" s="200"/>
      <c r="G30" s="199">
        <f>F28-F29</f>
        <v>325735.21374605503</v>
      </c>
    </row>
    <row r="31" spans="2:10" x14ac:dyDescent="0.3">
      <c r="B31" s="466" t="s">
        <v>24</v>
      </c>
      <c r="C31" s="466"/>
      <c r="D31" s="466"/>
      <c r="E31" s="466"/>
      <c r="F31" s="200"/>
      <c r="G31" s="25">
        <f>G24-G30</f>
        <v>184704.78625394497</v>
      </c>
    </row>
    <row r="32" spans="2:10" x14ac:dyDescent="0.3">
      <c r="B32" s="179" t="s">
        <v>566</v>
      </c>
      <c r="C32" s="179"/>
      <c r="D32" s="179"/>
      <c r="E32" s="179"/>
      <c r="F32" s="200"/>
      <c r="G32" s="25"/>
    </row>
    <row r="33" spans="2:7" x14ac:dyDescent="0.3">
      <c r="B33" s="181" t="s">
        <v>327</v>
      </c>
      <c r="C33" s="179"/>
      <c r="D33" s="179"/>
      <c r="E33" s="179"/>
      <c r="F33" s="25">
        <v>77418</v>
      </c>
      <c r="G33" s="25"/>
    </row>
    <row r="34" spans="2:7" x14ac:dyDescent="0.3">
      <c r="B34" s="181" t="s">
        <v>270</v>
      </c>
      <c r="C34" s="179"/>
      <c r="D34" s="179"/>
      <c r="E34" s="179"/>
      <c r="F34" s="200">
        <v>14400</v>
      </c>
      <c r="G34" s="25"/>
    </row>
    <row r="35" spans="2:7" x14ac:dyDescent="0.3">
      <c r="B35" s="181" t="s">
        <v>612</v>
      </c>
      <c r="C35" s="179"/>
      <c r="D35" s="179"/>
      <c r="E35" s="179"/>
      <c r="F35" s="34">
        <v>41815</v>
      </c>
      <c r="G35" s="25"/>
    </row>
    <row r="36" spans="2:7" x14ac:dyDescent="0.3">
      <c r="B36" s="181" t="s">
        <v>613</v>
      </c>
      <c r="C36" s="179"/>
      <c r="D36" s="179"/>
      <c r="E36" s="179"/>
      <c r="F36" s="200"/>
      <c r="G36" s="34">
        <f>SUM(F33:F35)</f>
        <v>133633</v>
      </c>
    </row>
    <row r="37" spans="2:7" ht="15" thickBot="1" x14ac:dyDescent="0.35">
      <c r="B37" s="179" t="s">
        <v>39</v>
      </c>
      <c r="C37" s="181"/>
      <c r="D37" s="181"/>
      <c r="E37" s="181"/>
      <c r="F37" s="200"/>
      <c r="G37" s="202">
        <f>G31-G36</f>
        <v>51071.786253944971</v>
      </c>
    </row>
    <row r="38" spans="2:7" ht="15" thickTop="1" x14ac:dyDescent="0.3"/>
  </sheetData>
  <mergeCells count="14">
    <mergeCell ref="B25:E25"/>
    <mergeCell ref="B31:E31"/>
    <mergeCell ref="B9:E9"/>
    <mergeCell ref="B12:E12"/>
    <mergeCell ref="B21:G21"/>
    <mergeCell ref="B22:G22"/>
    <mergeCell ref="B23:G23"/>
    <mergeCell ref="B24:E24"/>
    <mergeCell ref="B8:E8"/>
    <mergeCell ref="B1:G1"/>
    <mergeCell ref="B5:G5"/>
    <mergeCell ref="B6:G6"/>
    <mergeCell ref="B7:G7"/>
    <mergeCell ref="C2:E2"/>
  </mergeCells>
  <pageMargins left="0.7" right="0.7" top="0.75" bottom="0.75" header="0.3" footer="0.3"/>
  <pageSetup paperSize="120" scale="93" fitToHeight="0" orientation="portrait" horizontalDpi="1200" verticalDpi="1200" r:id="rId1"/>
  <headerFooter>
    <oddFooter>&amp;LReproduction interdite © TC Média Livres Inc.  &amp;RComptabilité 2</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F24"/>
  <sheetViews>
    <sheetView showGridLines="0" zoomScaleNormal="100" workbookViewId="0">
      <selection activeCell="G16" sqref="G16"/>
    </sheetView>
  </sheetViews>
  <sheetFormatPr baseColWidth="10" defaultRowHeight="13.2" x14ac:dyDescent="0.25"/>
  <cols>
    <col min="1" max="1" width="0.88671875" customWidth="1"/>
    <col min="2" max="6" width="15.6640625" customWidth="1"/>
    <col min="7" max="7" width="2.6640625" customWidth="1"/>
    <col min="8" max="12" width="15.6640625" customWidth="1"/>
  </cols>
  <sheetData>
    <row r="1" spans="1:6" ht="15.6" x14ac:dyDescent="0.3">
      <c r="B1" s="455" t="s">
        <v>15</v>
      </c>
      <c r="C1" s="455"/>
      <c r="D1" s="455"/>
      <c r="E1" s="455"/>
      <c r="F1" s="455"/>
    </row>
    <row r="2" spans="1:6" ht="15.6" x14ac:dyDescent="0.3">
      <c r="B2" s="2" t="s">
        <v>328</v>
      </c>
      <c r="C2" s="434" t="s">
        <v>545</v>
      </c>
      <c r="D2" s="434"/>
      <c r="E2" s="185"/>
      <c r="F2" s="185"/>
    </row>
    <row r="3" spans="1:6" ht="15.6" x14ac:dyDescent="0.3">
      <c r="B3" s="2"/>
      <c r="C3" s="185"/>
      <c r="D3" s="185"/>
      <c r="E3" s="185"/>
      <c r="F3" s="185"/>
    </row>
    <row r="4" spans="1:6" ht="14.4" x14ac:dyDescent="0.3">
      <c r="A4" s="101"/>
      <c r="B4" s="40" t="s">
        <v>329</v>
      </c>
      <c r="C4" s="40"/>
      <c r="D4" s="40"/>
      <c r="E4" s="185"/>
      <c r="F4" s="185"/>
    </row>
    <row r="5" spans="1:6" ht="14.4" x14ac:dyDescent="0.3">
      <c r="B5" s="249" t="s">
        <v>489</v>
      </c>
      <c r="C5" s="249" t="s">
        <v>492</v>
      </c>
      <c r="D5" s="522" t="s">
        <v>488</v>
      </c>
      <c r="E5" s="522"/>
      <c r="F5" s="20"/>
    </row>
    <row r="6" spans="1:6" ht="15" thickBot="1" x14ac:dyDescent="0.35">
      <c r="B6" s="249" t="s">
        <v>491</v>
      </c>
      <c r="C6" s="249" t="s">
        <v>492</v>
      </c>
      <c r="D6" s="522" t="s">
        <v>490</v>
      </c>
      <c r="E6" s="522"/>
      <c r="F6" s="202">
        <f>(24*1750)-0.1*(24*1750)</f>
        <v>37800</v>
      </c>
    </row>
    <row r="7" spans="1:6" ht="15" thickTop="1" x14ac:dyDescent="0.3">
      <c r="B7" s="185"/>
      <c r="C7" s="185"/>
      <c r="D7" s="185"/>
      <c r="E7" s="185"/>
      <c r="F7" s="185"/>
    </row>
    <row r="8" spans="1:6" ht="14.4" x14ac:dyDescent="0.3">
      <c r="B8" s="40" t="s">
        <v>614</v>
      </c>
      <c r="C8" s="40"/>
      <c r="D8" s="40"/>
      <c r="E8" s="185"/>
      <c r="F8" s="185"/>
    </row>
    <row r="9" spans="1:6" ht="15" customHeight="1" x14ac:dyDescent="0.25">
      <c r="B9" s="591" t="s">
        <v>330</v>
      </c>
      <c r="C9" s="591"/>
      <c r="D9" s="591" t="s">
        <v>87</v>
      </c>
      <c r="E9" s="591"/>
      <c r="F9" s="591"/>
    </row>
    <row r="10" spans="1:6" ht="14.4" x14ac:dyDescent="0.25">
      <c r="B10" s="592" t="s">
        <v>331</v>
      </c>
      <c r="C10" s="592"/>
      <c r="D10" s="593">
        <f>F6</f>
        <v>37800</v>
      </c>
      <c r="E10" s="592"/>
      <c r="F10" s="176"/>
    </row>
    <row r="11" spans="1:6" ht="14.4" x14ac:dyDescent="0.25">
      <c r="B11" s="203"/>
      <c r="C11" s="203"/>
      <c r="D11" s="268"/>
      <c r="E11" s="203"/>
      <c r="F11" s="246"/>
    </row>
    <row r="12" spans="1:6" s="1" customFormat="1" ht="15" customHeight="1" x14ac:dyDescent="0.3">
      <c r="B12" s="462"/>
      <c r="C12" s="462"/>
      <c r="D12" s="176"/>
      <c r="E12" s="176"/>
      <c r="F12" s="176"/>
    </row>
    <row r="13" spans="1:6" ht="14.4" x14ac:dyDescent="0.3">
      <c r="B13" s="185"/>
      <c r="C13" s="185"/>
      <c r="D13" s="185"/>
      <c r="E13" s="185"/>
      <c r="F13" s="185"/>
    </row>
    <row r="14" spans="1:6" ht="14.4" x14ac:dyDescent="0.3">
      <c r="B14" s="40" t="s">
        <v>104</v>
      </c>
      <c r="C14" s="185"/>
      <c r="D14" s="185"/>
      <c r="E14" s="185"/>
      <c r="F14" s="185"/>
    </row>
    <row r="15" spans="1:6" ht="30" customHeight="1" x14ac:dyDescent="0.25">
      <c r="B15" s="462" t="s">
        <v>501</v>
      </c>
      <c r="C15" s="462"/>
      <c r="D15" s="462"/>
      <c r="E15" s="462"/>
      <c r="F15" s="462"/>
    </row>
    <row r="16" spans="1:6" ht="14.4" x14ac:dyDescent="0.3">
      <c r="B16" s="185"/>
      <c r="C16" s="185"/>
      <c r="D16" s="185"/>
      <c r="E16" s="185"/>
      <c r="F16" s="185"/>
    </row>
    <row r="18" spans="2:6" ht="14.4" x14ac:dyDescent="0.3">
      <c r="B18" s="185"/>
      <c r="C18" s="185"/>
      <c r="D18" s="185"/>
      <c r="E18" s="185"/>
      <c r="F18" s="185"/>
    </row>
    <row r="19" spans="2:6" ht="14.4" x14ac:dyDescent="0.3">
      <c r="B19" s="185"/>
      <c r="C19" s="185"/>
      <c r="D19" s="185"/>
      <c r="E19" s="185"/>
      <c r="F19" s="185"/>
    </row>
    <row r="20" spans="2:6" ht="14.4" x14ac:dyDescent="0.3">
      <c r="B20" s="185"/>
      <c r="C20" s="185"/>
      <c r="D20" s="185"/>
      <c r="E20" s="185"/>
      <c r="F20" s="185"/>
    </row>
    <row r="21" spans="2:6" ht="14.4" x14ac:dyDescent="0.3">
      <c r="B21" s="185"/>
      <c r="C21" s="185"/>
      <c r="D21" s="185"/>
      <c r="E21" s="185"/>
      <c r="F21" s="185"/>
    </row>
    <row r="22" spans="2:6" ht="14.4" x14ac:dyDescent="0.3">
      <c r="B22" s="185"/>
      <c r="C22" s="185"/>
      <c r="D22" s="185"/>
      <c r="E22" s="185"/>
      <c r="F22" s="185"/>
    </row>
    <row r="23" spans="2:6" ht="14.4" x14ac:dyDescent="0.3">
      <c r="B23" s="185"/>
      <c r="C23" s="185"/>
      <c r="D23" s="185"/>
      <c r="E23" s="185"/>
      <c r="F23" s="185"/>
    </row>
    <row r="24" spans="2:6" ht="14.4" x14ac:dyDescent="0.3">
      <c r="B24" s="185"/>
      <c r="C24" s="185"/>
      <c r="D24" s="185"/>
      <c r="E24" s="185"/>
      <c r="F24" s="185"/>
    </row>
  </sheetData>
  <mergeCells count="9">
    <mergeCell ref="B15:F15"/>
    <mergeCell ref="B1:F1"/>
    <mergeCell ref="D5:E5"/>
    <mergeCell ref="D6:E6"/>
    <mergeCell ref="B9:C9"/>
    <mergeCell ref="B10:C10"/>
    <mergeCell ref="B12:C12"/>
    <mergeCell ref="D10:E10"/>
    <mergeCell ref="D9:F9"/>
  </mergeCells>
  <pageMargins left="0.7" right="0.7" top="0.75" bottom="0.75" header="0.3" footer="0.3"/>
  <pageSetup paperSize="120" fitToHeight="0" orientation="portrait" horizontalDpi="1200" verticalDpi="1200" r:id="rId1"/>
  <headerFooter>
    <oddFooter>&amp;LReproduction interdite © TC Média Livres Inc.  &amp;RComptabilité 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33"/>
  <sheetViews>
    <sheetView showGridLines="0" zoomScaleNormal="100" workbookViewId="0">
      <selection activeCell="B16" sqref="B16:I16"/>
    </sheetView>
  </sheetViews>
  <sheetFormatPr baseColWidth="10" defaultRowHeight="13.2" x14ac:dyDescent="0.25"/>
  <cols>
    <col min="1" max="1" width="0.88671875" customWidth="1"/>
    <col min="2" max="9" width="15.6640625" customWidth="1"/>
    <col min="10" max="10" width="2.6640625" customWidth="1"/>
    <col min="11" max="15" width="15.6640625" customWidth="1"/>
  </cols>
  <sheetData>
    <row r="1" spans="2:10" ht="15.6" x14ac:dyDescent="0.3">
      <c r="B1" s="455" t="s">
        <v>15</v>
      </c>
      <c r="C1" s="455"/>
      <c r="D1" s="455"/>
      <c r="E1" s="455"/>
      <c r="F1" s="455"/>
      <c r="G1" s="455"/>
      <c r="H1" s="455"/>
      <c r="I1" s="455"/>
    </row>
    <row r="2" spans="2:10" ht="15.6" x14ac:dyDescent="0.3">
      <c r="B2" s="2" t="s">
        <v>88</v>
      </c>
      <c r="C2" s="465" t="s">
        <v>10</v>
      </c>
      <c r="D2" s="465"/>
      <c r="E2" s="49"/>
      <c r="F2" s="49"/>
      <c r="G2" s="49"/>
      <c r="H2" s="49"/>
      <c r="I2" s="49"/>
    </row>
    <row r="3" spans="2:10" ht="15.6" x14ac:dyDescent="0.3">
      <c r="B3" s="2"/>
      <c r="C3" s="49"/>
      <c r="D3" s="49"/>
      <c r="E3" s="49"/>
      <c r="F3" s="49"/>
      <c r="G3" s="49"/>
      <c r="H3" s="49"/>
      <c r="I3" s="49"/>
    </row>
    <row r="4" spans="2:10" ht="14.4" x14ac:dyDescent="0.3">
      <c r="B4" s="40" t="s">
        <v>89</v>
      </c>
      <c r="C4" s="49"/>
      <c r="D4" s="49"/>
      <c r="E4" s="49"/>
      <c r="F4" s="49"/>
      <c r="G4" s="49"/>
      <c r="H4" s="49"/>
      <c r="I4" s="49"/>
    </row>
    <row r="5" spans="2:10" ht="14.4" x14ac:dyDescent="0.3">
      <c r="B5" s="461" t="s">
        <v>11</v>
      </c>
      <c r="C5" s="461"/>
      <c r="D5" s="461"/>
      <c r="E5" s="461"/>
      <c r="F5" s="461"/>
      <c r="G5" s="461"/>
      <c r="H5" s="461"/>
      <c r="I5" s="461"/>
    </row>
    <row r="6" spans="2:10" ht="14.4" x14ac:dyDescent="0.3">
      <c r="B6" s="48"/>
      <c r="C6" s="48"/>
      <c r="D6" s="48"/>
      <c r="E6" s="48"/>
      <c r="F6" s="44" t="s">
        <v>13</v>
      </c>
      <c r="G6" s="44" t="s">
        <v>6</v>
      </c>
      <c r="H6" s="44" t="s">
        <v>14</v>
      </c>
      <c r="I6" s="44" t="s">
        <v>8</v>
      </c>
    </row>
    <row r="7" spans="2:10" ht="14.4" x14ac:dyDescent="0.3">
      <c r="B7" s="4" t="s">
        <v>561</v>
      </c>
      <c r="C7" s="48"/>
      <c r="D7" s="48"/>
      <c r="E7" s="48"/>
      <c r="F7" s="16">
        <v>15000</v>
      </c>
      <c r="G7" s="16">
        <v>-5000</v>
      </c>
      <c r="H7" s="16">
        <v>20000</v>
      </c>
      <c r="I7" s="16">
        <f>SUM(F7:H7)</f>
        <v>30000</v>
      </c>
    </row>
    <row r="8" spans="2:10" ht="14.4" x14ac:dyDescent="0.3">
      <c r="B8" s="460" t="s">
        <v>525</v>
      </c>
      <c r="C8" s="460"/>
      <c r="D8" s="460"/>
      <c r="E8" s="460"/>
      <c r="F8" s="17">
        <v>-5000</v>
      </c>
      <c r="G8" s="17">
        <v>5000</v>
      </c>
      <c r="H8" s="17"/>
      <c r="I8" s="17">
        <f t="shared" ref="I8:I9" si="0">SUM(F8:H8)</f>
        <v>0</v>
      </c>
      <c r="J8" s="101"/>
    </row>
    <row r="9" spans="2:10" ht="14.4" x14ac:dyDescent="0.3">
      <c r="B9" s="48" t="s">
        <v>526</v>
      </c>
      <c r="C9" s="48"/>
      <c r="D9" s="48"/>
      <c r="E9" s="48"/>
      <c r="F9" s="18"/>
      <c r="G9" s="18">
        <v>10000</v>
      </c>
      <c r="H9" s="18">
        <v>-10000</v>
      </c>
      <c r="I9" s="17">
        <f t="shared" si="0"/>
        <v>0</v>
      </c>
    </row>
    <row r="10" spans="2:10" ht="15" thickBot="1" x14ac:dyDescent="0.35">
      <c r="B10" s="4" t="s">
        <v>12</v>
      </c>
      <c r="C10" s="48"/>
      <c r="D10" s="48"/>
      <c r="E10" s="48"/>
      <c r="F10" s="19">
        <f>SUM(F7:F9)</f>
        <v>10000</v>
      </c>
      <c r="G10" s="19">
        <f>SUM(G7:G9)</f>
        <v>10000</v>
      </c>
      <c r="H10" s="19">
        <f>SUM(H7:H9)</f>
        <v>10000</v>
      </c>
      <c r="I10" s="19">
        <f>SUM(I7:I9)*1</f>
        <v>30000</v>
      </c>
    </row>
    <row r="11" spans="2:10" ht="15" customHeight="1" thickTop="1" x14ac:dyDescent="0.3">
      <c r="B11" s="40" t="s">
        <v>90</v>
      </c>
      <c r="C11" s="438"/>
      <c r="D11" s="438"/>
      <c r="E11" s="438"/>
      <c r="F11" s="438"/>
      <c r="G11" s="438"/>
      <c r="H11" s="438"/>
      <c r="I11" s="438"/>
    </row>
    <row r="12" spans="2:10" ht="14.4" x14ac:dyDescent="0.3">
      <c r="B12" s="463" t="s">
        <v>16</v>
      </c>
      <c r="C12" s="463"/>
      <c r="D12" s="463"/>
      <c r="E12" s="463"/>
      <c r="F12" s="463"/>
      <c r="G12" s="463"/>
      <c r="H12" s="463"/>
      <c r="I12" s="463"/>
    </row>
    <row r="13" spans="2:10" ht="14.4" x14ac:dyDescent="0.25">
      <c r="B13" s="462" t="s">
        <v>562</v>
      </c>
      <c r="C13" s="462"/>
      <c r="D13" s="462"/>
      <c r="E13" s="462"/>
      <c r="F13" s="462"/>
      <c r="G13" s="462"/>
      <c r="H13" s="462"/>
      <c r="I13" s="462"/>
    </row>
    <row r="14" spans="2:10" ht="30" customHeight="1" x14ac:dyDescent="0.25">
      <c r="B14" s="462" t="s">
        <v>563</v>
      </c>
      <c r="C14" s="462"/>
      <c r="D14" s="462"/>
      <c r="E14" s="462"/>
      <c r="F14" s="462"/>
      <c r="G14" s="462"/>
      <c r="H14" s="462"/>
      <c r="I14" s="462"/>
    </row>
    <row r="15" spans="2:10" s="165" customFormat="1" ht="6" customHeight="1" x14ac:dyDescent="0.25">
      <c r="B15" s="269"/>
      <c r="C15" s="269"/>
      <c r="D15" s="269"/>
      <c r="E15" s="269"/>
      <c r="F15" s="269"/>
      <c r="G15" s="269"/>
      <c r="H15" s="269"/>
      <c r="I15" s="269"/>
    </row>
    <row r="16" spans="2:10" ht="15" customHeight="1" x14ac:dyDescent="0.3">
      <c r="B16" s="463" t="s">
        <v>102</v>
      </c>
      <c r="C16" s="463"/>
      <c r="D16" s="463"/>
      <c r="E16" s="463"/>
      <c r="F16" s="463"/>
      <c r="G16" s="463"/>
      <c r="H16" s="463"/>
      <c r="I16" s="463"/>
    </row>
    <row r="17" spans="2:9" ht="15" customHeight="1" x14ac:dyDescent="0.25">
      <c r="B17" s="462" t="s">
        <v>527</v>
      </c>
      <c r="C17" s="462"/>
      <c r="D17" s="462"/>
      <c r="E17" s="462"/>
      <c r="F17" s="462"/>
      <c r="G17" s="462"/>
      <c r="H17" s="462"/>
      <c r="I17" s="462"/>
    </row>
    <row r="18" spans="2:9" ht="30" customHeight="1" x14ac:dyDescent="0.25">
      <c r="B18" s="462" t="s">
        <v>564</v>
      </c>
      <c r="C18" s="462"/>
      <c r="D18" s="462"/>
      <c r="E18" s="462"/>
      <c r="F18" s="462"/>
      <c r="G18" s="462"/>
      <c r="H18" s="462"/>
      <c r="I18" s="462"/>
    </row>
    <row r="19" spans="2:9" ht="30" customHeight="1" x14ac:dyDescent="0.25">
      <c r="B19" s="269"/>
      <c r="C19" s="269"/>
      <c r="D19" s="269"/>
      <c r="E19" s="269"/>
      <c r="F19" s="464"/>
      <c r="G19" s="464"/>
      <c r="H19" s="269"/>
      <c r="I19" s="269"/>
    </row>
    <row r="20" spans="2:9" ht="30" customHeight="1" x14ac:dyDescent="0.25">
      <c r="B20" s="269"/>
      <c r="C20" s="269"/>
      <c r="D20" s="269"/>
      <c r="E20" s="269"/>
      <c r="F20" s="269"/>
      <c r="G20" s="269"/>
      <c r="H20" s="269"/>
      <c r="I20" s="269"/>
    </row>
    <row r="21" spans="2:9" ht="30" customHeight="1" x14ac:dyDescent="0.25">
      <c r="B21" s="269"/>
      <c r="C21" s="269"/>
      <c r="D21" s="269"/>
      <c r="E21" s="269"/>
      <c r="F21" s="269"/>
      <c r="G21" s="269"/>
      <c r="H21" s="269"/>
      <c r="I21" s="269"/>
    </row>
    <row r="22" spans="2:9" s="165" customFormat="1" ht="14.4" x14ac:dyDescent="0.25">
      <c r="B22" s="269"/>
      <c r="C22" s="269"/>
      <c r="D22" s="269"/>
      <c r="E22" s="269"/>
      <c r="F22" s="269"/>
      <c r="G22" s="269"/>
      <c r="H22" s="269"/>
      <c r="I22" s="269"/>
    </row>
    <row r="23" spans="2:9" ht="14.4" x14ac:dyDescent="0.3">
      <c r="B23" s="40" t="s">
        <v>90</v>
      </c>
      <c r="C23" s="49"/>
      <c r="D23" s="49"/>
      <c r="E23" s="49"/>
      <c r="F23" s="49"/>
      <c r="G23" s="49"/>
      <c r="H23" s="49"/>
      <c r="I23" s="49"/>
    </row>
    <row r="24" spans="2:9" s="1" customFormat="1" ht="30" customHeight="1" x14ac:dyDescent="0.3">
      <c r="B24" s="462" t="s">
        <v>504</v>
      </c>
      <c r="C24" s="462"/>
      <c r="D24" s="462"/>
      <c r="E24" s="462"/>
      <c r="F24" s="462"/>
      <c r="G24" s="462"/>
      <c r="H24" s="462"/>
      <c r="I24" s="462"/>
    </row>
    <row r="25" spans="2:9" ht="14.4" x14ac:dyDescent="0.3">
      <c r="B25" s="49"/>
      <c r="C25" s="49"/>
      <c r="D25" s="49"/>
      <c r="E25" s="49"/>
      <c r="F25" s="49"/>
      <c r="G25" s="49"/>
      <c r="H25" s="49"/>
      <c r="I25" s="49"/>
    </row>
    <row r="26" spans="2:9" ht="14.4" x14ac:dyDescent="0.3">
      <c r="B26" s="49"/>
      <c r="C26" s="49"/>
      <c r="D26" s="49"/>
      <c r="E26" s="49"/>
      <c r="F26" s="49"/>
      <c r="G26" s="49"/>
      <c r="H26" s="49"/>
      <c r="I26" s="49"/>
    </row>
    <row r="27" spans="2:9" ht="14.4" x14ac:dyDescent="0.3">
      <c r="B27" s="49"/>
      <c r="C27" s="49"/>
      <c r="D27" s="49"/>
      <c r="E27" s="49"/>
      <c r="F27" s="49"/>
      <c r="G27" s="49"/>
      <c r="H27" s="49"/>
      <c r="I27" s="49"/>
    </row>
    <row r="28" spans="2:9" ht="14.4" x14ac:dyDescent="0.3">
      <c r="B28" s="49"/>
      <c r="C28" s="49"/>
      <c r="D28" s="49"/>
      <c r="E28" s="49"/>
      <c r="F28" s="49"/>
      <c r="G28" s="49"/>
      <c r="H28" s="49"/>
      <c r="I28" s="49"/>
    </row>
    <row r="29" spans="2:9" ht="14.4" x14ac:dyDescent="0.3">
      <c r="B29" s="49"/>
      <c r="C29" s="49"/>
      <c r="D29" s="49"/>
      <c r="E29" s="49"/>
      <c r="F29" s="49"/>
      <c r="G29" s="49"/>
      <c r="H29" s="49"/>
      <c r="I29" s="49"/>
    </row>
    <row r="30" spans="2:9" ht="14.4" x14ac:dyDescent="0.3">
      <c r="B30" s="49"/>
      <c r="C30" s="49"/>
      <c r="D30" s="49"/>
      <c r="E30" s="49"/>
      <c r="F30" s="49"/>
      <c r="G30" s="49"/>
      <c r="H30" s="49"/>
      <c r="I30" s="49"/>
    </row>
    <row r="31" spans="2:9" ht="14.4" x14ac:dyDescent="0.3">
      <c r="B31" s="49"/>
      <c r="C31" s="49"/>
      <c r="D31" s="49"/>
      <c r="E31" s="49"/>
      <c r="F31" s="49"/>
      <c r="G31" s="49"/>
      <c r="H31" s="49"/>
      <c r="I31" s="49"/>
    </row>
    <row r="32" spans="2:9" ht="14.4" x14ac:dyDescent="0.3">
      <c r="B32" s="49"/>
      <c r="C32" s="49"/>
      <c r="D32" s="49"/>
      <c r="E32" s="49"/>
      <c r="F32" s="49"/>
      <c r="G32" s="49"/>
      <c r="H32" s="49"/>
      <c r="I32" s="49"/>
    </row>
    <row r="33" spans="2:9" ht="14.4" x14ac:dyDescent="0.3">
      <c r="B33" s="49"/>
      <c r="C33" s="49"/>
      <c r="D33" s="49"/>
      <c r="E33" s="49"/>
      <c r="F33" s="49"/>
      <c r="G33" s="49"/>
      <c r="H33" s="49"/>
      <c r="I33" s="49"/>
    </row>
  </sheetData>
  <mergeCells count="12">
    <mergeCell ref="B8:E8"/>
    <mergeCell ref="B1:I1"/>
    <mergeCell ref="B5:I5"/>
    <mergeCell ref="B24:I24"/>
    <mergeCell ref="B12:I12"/>
    <mergeCell ref="B13:I13"/>
    <mergeCell ref="B14:I14"/>
    <mergeCell ref="B16:I16"/>
    <mergeCell ref="B17:I17"/>
    <mergeCell ref="B18:I18"/>
    <mergeCell ref="F19:G19"/>
    <mergeCell ref="C2:D2"/>
  </mergeCells>
  <pageMargins left="0.7" right="0.7" top="0.75" bottom="0.75" header="0.3" footer="0.3"/>
  <pageSetup paperSize="120" scale="70" fitToHeight="0" orientation="portrait" horizontalDpi="1200" verticalDpi="1200" r:id="rId1"/>
  <headerFooter>
    <oddFooter>&amp;LReproduction interdite © TC Média Livres Inc.  &amp;RComptabilité 2</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J32"/>
  <sheetViews>
    <sheetView showGridLines="0" zoomScaleNormal="100" workbookViewId="0">
      <selection activeCell="G16" sqref="G16"/>
    </sheetView>
  </sheetViews>
  <sheetFormatPr baseColWidth="10" defaultColWidth="11.44140625" defaultRowHeight="14.4" x14ac:dyDescent="0.3"/>
  <cols>
    <col min="1" max="1" width="0.88671875" style="1" customWidth="1"/>
    <col min="2" max="6" width="15.6640625" style="1" customWidth="1"/>
    <col min="7" max="7" width="16.6640625" style="1" customWidth="1"/>
    <col min="8" max="9" width="15.6640625" style="1" customWidth="1"/>
    <col min="10" max="10" width="2.6640625" style="1" customWidth="1"/>
    <col min="11" max="16384" width="11.44140625" style="1"/>
  </cols>
  <sheetData>
    <row r="1" spans="2:9" ht="15.6" x14ac:dyDescent="0.3">
      <c r="B1" s="519" t="s">
        <v>15</v>
      </c>
      <c r="C1" s="519"/>
      <c r="D1" s="519"/>
      <c r="E1" s="519"/>
      <c r="F1" s="519"/>
      <c r="G1" s="519"/>
      <c r="H1" s="519"/>
      <c r="I1" s="519"/>
    </row>
    <row r="2" spans="2:9" ht="15.6" x14ac:dyDescent="0.3">
      <c r="B2" s="2" t="s">
        <v>332</v>
      </c>
      <c r="C2" s="479" t="s">
        <v>333</v>
      </c>
      <c r="D2" s="479"/>
      <c r="E2" s="479"/>
      <c r="F2" s="2"/>
    </row>
    <row r="3" spans="2:9" ht="15.6" x14ac:dyDescent="0.3">
      <c r="B3" s="2"/>
      <c r="C3" s="2"/>
      <c r="D3" s="2"/>
      <c r="E3" s="2"/>
      <c r="F3" s="2"/>
    </row>
    <row r="4" spans="2:9" x14ac:dyDescent="0.3">
      <c r="B4" s="220" t="s">
        <v>89</v>
      </c>
    </row>
    <row r="5" spans="2:9" x14ac:dyDescent="0.3">
      <c r="B5" s="468" t="s">
        <v>333</v>
      </c>
      <c r="C5" s="468"/>
      <c r="D5" s="468"/>
      <c r="E5" s="468"/>
      <c r="F5" s="468"/>
      <c r="G5" s="468"/>
    </row>
    <row r="6" spans="2:9" x14ac:dyDescent="0.3">
      <c r="B6" s="468" t="s">
        <v>334</v>
      </c>
      <c r="C6" s="468"/>
      <c r="D6" s="468"/>
      <c r="E6" s="468"/>
      <c r="F6" s="468"/>
      <c r="G6" s="468"/>
    </row>
    <row r="7" spans="2:9" x14ac:dyDescent="0.3">
      <c r="B7" s="468" t="s">
        <v>335</v>
      </c>
      <c r="C7" s="468"/>
      <c r="D7" s="468"/>
      <c r="E7" s="468"/>
      <c r="F7" s="468"/>
      <c r="G7" s="468"/>
    </row>
    <row r="8" spans="2:9" ht="45" customHeight="1" x14ac:dyDescent="0.3">
      <c r="B8" s="89" t="s">
        <v>78</v>
      </c>
      <c r="C8" s="92" t="s">
        <v>79</v>
      </c>
      <c r="D8" s="92" t="s">
        <v>80</v>
      </c>
      <c r="E8" s="90" t="s">
        <v>82</v>
      </c>
      <c r="F8" s="92" t="s">
        <v>81</v>
      </c>
      <c r="G8" s="94" t="s">
        <v>500</v>
      </c>
    </row>
    <row r="9" spans="2:9" x14ac:dyDescent="0.3">
      <c r="B9" s="181" t="s">
        <v>83</v>
      </c>
      <c r="C9" s="91">
        <v>10</v>
      </c>
      <c r="D9" s="93">
        <v>630</v>
      </c>
      <c r="E9" s="93">
        <f>C9*D9</f>
        <v>6300</v>
      </c>
      <c r="F9" s="93">
        <v>700</v>
      </c>
      <c r="G9" s="95">
        <f>C9*F9</f>
        <v>7000</v>
      </c>
    </row>
    <row r="10" spans="2:9" x14ac:dyDescent="0.3">
      <c r="B10" s="181"/>
      <c r="C10" s="91"/>
      <c r="D10" s="93"/>
      <c r="E10" s="93"/>
      <c r="F10" s="93"/>
      <c r="G10" s="33"/>
    </row>
    <row r="11" spans="2:9" x14ac:dyDescent="0.3">
      <c r="B11" s="181" t="s">
        <v>84</v>
      </c>
      <c r="C11" s="91">
        <v>5</v>
      </c>
      <c r="D11" s="96">
        <v>435</v>
      </c>
      <c r="E11" s="96">
        <f>C11*D11</f>
        <v>2175</v>
      </c>
      <c r="F11" s="96">
        <v>650</v>
      </c>
      <c r="G11" s="33">
        <f>C11*F11</f>
        <v>3250</v>
      </c>
    </row>
    <row r="12" spans="2:9" x14ac:dyDescent="0.3">
      <c r="B12" s="181"/>
      <c r="C12" s="91"/>
      <c r="D12" s="96"/>
      <c r="E12" s="96"/>
      <c r="F12" s="96"/>
      <c r="G12" s="30"/>
    </row>
    <row r="13" spans="2:9" x14ac:dyDescent="0.3">
      <c r="B13" s="58" t="s">
        <v>85</v>
      </c>
      <c r="C13" s="91">
        <v>15</v>
      </c>
      <c r="D13" s="96">
        <v>1200</v>
      </c>
      <c r="E13" s="96">
        <f>C13*D13</f>
        <v>18000</v>
      </c>
      <c r="F13" s="96">
        <v>1150</v>
      </c>
      <c r="G13" s="33">
        <f>C13*F13</f>
        <v>17250</v>
      </c>
    </row>
    <row r="14" spans="2:9" x14ac:dyDescent="0.3">
      <c r="B14" s="58"/>
      <c r="C14" s="91"/>
      <c r="D14" s="96"/>
      <c r="E14" s="96"/>
      <c r="F14" s="96"/>
      <c r="G14" s="97"/>
    </row>
    <row r="15" spans="2:9" x14ac:dyDescent="0.3">
      <c r="B15" s="58" t="s">
        <v>86</v>
      </c>
      <c r="C15" s="91">
        <v>5</v>
      </c>
      <c r="D15" s="96">
        <v>840</v>
      </c>
      <c r="E15" s="96">
        <f>C15*D15</f>
        <v>4200</v>
      </c>
      <c r="F15" s="96">
        <v>890</v>
      </c>
      <c r="G15" s="34">
        <f>C15*F15</f>
        <v>4450</v>
      </c>
    </row>
    <row r="16" spans="2:9" ht="15" thickBot="1" x14ac:dyDescent="0.35">
      <c r="B16" s="58"/>
      <c r="C16" s="91"/>
      <c r="D16" s="93"/>
      <c r="E16" s="98">
        <f>SUM(E9:E15)</f>
        <v>30675</v>
      </c>
      <c r="F16" s="93"/>
      <c r="G16" s="20">
        <f>SUM(G9:G15)</f>
        <v>31950</v>
      </c>
    </row>
    <row r="17" spans="2:10" ht="15" thickTop="1" x14ac:dyDescent="0.3">
      <c r="B17" s="58"/>
      <c r="C17" s="91"/>
      <c r="D17" s="93"/>
      <c r="E17" s="93"/>
      <c r="F17" s="93"/>
      <c r="G17" s="58"/>
    </row>
    <row r="18" spans="2:10" x14ac:dyDescent="0.3">
      <c r="B18" s="177" t="s">
        <v>558</v>
      </c>
      <c r="C18" s="177"/>
      <c r="D18" s="177"/>
      <c r="E18" s="177"/>
      <c r="F18" s="177"/>
      <c r="G18" s="34">
        <f>G16*10%</f>
        <v>3195</v>
      </c>
    </row>
    <row r="19" spans="2:10" ht="15" thickBot="1" x14ac:dyDescent="0.35">
      <c r="B19" s="177" t="s">
        <v>87</v>
      </c>
      <c r="C19" s="177"/>
      <c r="D19" s="177"/>
      <c r="E19" s="177"/>
      <c r="F19" s="177"/>
      <c r="G19" s="19">
        <f>G16-G18</f>
        <v>28755</v>
      </c>
      <c r="J19" s="292"/>
    </row>
    <row r="20" spans="2:10" ht="15" thickTop="1" x14ac:dyDescent="0.3">
      <c r="B20" s="177"/>
      <c r="C20" s="177"/>
      <c r="D20" s="177"/>
      <c r="E20" s="177"/>
      <c r="F20" s="177"/>
      <c r="G20" s="177"/>
    </row>
    <row r="21" spans="2:10" x14ac:dyDescent="0.3">
      <c r="B21" s="177"/>
      <c r="C21" s="177"/>
      <c r="D21" s="177"/>
      <c r="E21" s="177"/>
      <c r="F21" s="177"/>
      <c r="G21" s="177"/>
    </row>
    <row r="23" spans="2:10" x14ac:dyDescent="0.3">
      <c r="B23" s="220" t="s">
        <v>90</v>
      </c>
    </row>
    <row r="24" spans="2:10" ht="45" customHeight="1" x14ac:dyDescent="0.3">
      <c r="B24" s="462" t="s">
        <v>336</v>
      </c>
      <c r="C24" s="462"/>
      <c r="D24" s="462"/>
      <c r="E24" s="462"/>
      <c r="F24" s="462"/>
      <c r="G24" s="462"/>
    </row>
    <row r="26" spans="2:10" x14ac:dyDescent="0.3">
      <c r="B26" s="220" t="s">
        <v>104</v>
      </c>
    </row>
    <row r="27" spans="2:10" x14ac:dyDescent="0.3">
      <c r="B27" s="182"/>
      <c r="C27" s="182"/>
      <c r="D27" s="182"/>
      <c r="E27" s="456" t="s">
        <v>2</v>
      </c>
      <c r="F27" s="456"/>
      <c r="G27" s="182"/>
      <c r="H27" s="182"/>
      <c r="I27" s="182" t="s">
        <v>534</v>
      </c>
    </row>
    <row r="28" spans="2:10" ht="28.8" x14ac:dyDescent="0.3">
      <c r="B28" s="323" t="s">
        <v>3</v>
      </c>
      <c r="C28" s="473" t="s">
        <v>554</v>
      </c>
      <c r="D28" s="474"/>
      <c r="E28" s="474"/>
      <c r="F28" s="475"/>
      <c r="G28" s="326" t="s">
        <v>512</v>
      </c>
      <c r="H28" s="327" t="s">
        <v>4</v>
      </c>
      <c r="I28" s="327" t="s">
        <v>5</v>
      </c>
    </row>
    <row r="29" spans="2:10" x14ac:dyDescent="0.3">
      <c r="B29" s="5" t="s">
        <v>13</v>
      </c>
      <c r="C29" s="476"/>
      <c r="D29" s="477"/>
      <c r="E29" s="477"/>
      <c r="F29" s="478"/>
      <c r="G29" s="12"/>
      <c r="H29" s="9"/>
      <c r="I29" s="9"/>
    </row>
    <row r="30" spans="2:10" x14ac:dyDescent="0.3">
      <c r="B30" s="6" t="s">
        <v>193</v>
      </c>
      <c r="C30" s="483" t="s">
        <v>337</v>
      </c>
      <c r="D30" s="484"/>
      <c r="E30" s="484"/>
      <c r="F30" s="485"/>
      <c r="G30" s="13">
        <v>5160</v>
      </c>
      <c r="H30" s="10">
        <f>E16-G19</f>
        <v>1920</v>
      </c>
      <c r="I30" s="11"/>
    </row>
    <row r="31" spans="2:10" x14ac:dyDescent="0.3">
      <c r="B31" s="7"/>
      <c r="C31" s="193" t="s">
        <v>338</v>
      </c>
      <c r="D31" s="193"/>
      <c r="E31" s="193"/>
      <c r="F31" s="193"/>
      <c r="G31" s="13">
        <v>1181</v>
      </c>
      <c r="H31" s="11"/>
      <c r="I31" s="11">
        <f>H30</f>
        <v>1920</v>
      </c>
    </row>
    <row r="32" spans="2:10" ht="15" customHeight="1" x14ac:dyDescent="0.3">
      <c r="B32" s="7"/>
      <c r="C32" s="489" t="s">
        <v>339</v>
      </c>
      <c r="D32" s="492"/>
      <c r="E32" s="492"/>
      <c r="F32" s="493"/>
      <c r="G32" s="13"/>
      <c r="H32" s="11"/>
      <c r="I32" s="11"/>
    </row>
  </sheetData>
  <mergeCells count="11">
    <mergeCell ref="B1:I1"/>
    <mergeCell ref="E27:F27"/>
    <mergeCell ref="C28:F28"/>
    <mergeCell ref="C29:F29"/>
    <mergeCell ref="C2:E2"/>
    <mergeCell ref="C30:F30"/>
    <mergeCell ref="C32:F32"/>
    <mergeCell ref="B5:G5"/>
    <mergeCell ref="B6:G6"/>
    <mergeCell ref="B7:G7"/>
    <mergeCell ref="B24:G24"/>
  </mergeCells>
  <pageMargins left="0.7" right="0.7" top="0.75" bottom="0.75" header="0.3" footer="0.3"/>
  <pageSetup paperSize="120" scale="70" fitToHeight="0" orientation="portrait" horizontalDpi="1200" verticalDpi="1200" r:id="rId1"/>
  <headerFooter>
    <oddFooter>&amp;LReproduction interdite © TC Média Livres Inc.  &amp;RComptabilité 2</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I32"/>
  <sheetViews>
    <sheetView showGridLines="0" zoomScaleNormal="100" workbookViewId="0">
      <selection activeCell="G16" sqref="G16"/>
    </sheetView>
  </sheetViews>
  <sheetFormatPr baseColWidth="10" defaultColWidth="11.44140625" defaultRowHeight="14.4" x14ac:dyDescent="0.3"/>
  <cols>
    <col min="1" max="1" width="0.88671875" style="1" customWidth="1"/>
    <col min="2" max="6" width="15.6640625" style="1" customWidth="1"/>
    <col min="7" max="7" width="16.6640625" style="1" customWidth="1"/>
    <col min="8" max="9" width="15.6640625" style="1" customWidth="1"/>
    <col min="10" max="10" width="2.6640625" style="1" customWidth="1"/>
    <col min="11" max="16384" width="11.44140625" style="1"/>
  </cols>
  <sheetData>
    <row r="1" spans="2:9" ht="15.6" x14ac:dyDescent="0.3">
      <c r="B1" s="519" t="s">
        <v>15</v>
      </c>
      <c r="C1" s="519"/>
      <c r="D1" s="519"/>
      <c r="E1" s="519"/>
      <c r="F1" s="519"/>
      <c r="G1" s="519"/>
      <c r="H1" s="519"/>
      <c r="I1" s="519"/>
    </row>
    <row r="2" spans="2:9" ht="15.6" x14ac:dyDescent="0.3">
      <c r="B2" s="435" t="s">
        <v>518</v>
      </c>
      <c r="C2" s="479" t="s">
        <v>340</v>
      </c>
      <c r="D2" s="479"/>
      <c r="E2" s="479"/>
      <c r="F2" s="435"/>
      <c r="G2" s="435"/>
      <c r="H2" s="435"/>
      <c r="I2" s="435"/>
    </row>
    <row r="3" spans="2:9" ht="15.6" x14ac:dyDescent="0.3">
      <c r="B3" s="2"/>
      <c r="C3" s="2"/>
      <c r="D3" s="2"/>
      <c r="E3" s="2"/>
      <c r="F3" s="2"/>
    </row>
    <row r="4" spans="2:9" x14ac:dyDescent="0.3">
      <c r="B4" s="220" t="s">
        <v>89</v>
      </c>
    </row>
    <row r="5" spans="2:9" x14ac:dyDescent="0.3">
      <c r="B5" s="468" t="s">
        <v>340</v>
      </c>
      <c r="C5" s="468"/>
      <c r="D5" s="468"/>
      <c r="E5" s="468"/>
      <c r="F5" s="468"/>
      <c r="G5" s="468"/>
    </row>
    <row r="6" spans="2:9" x14ac:dyDescent="0.3">
      <c r="B6" s="468" t="s">
        <v>334</v>
      </c>
      <c r="C6" s="468"/>
      <c r="D6" s="468"/>
      <c r="E6" s="468"/>
      <c r="F6" s="468"/>
      <c r="G6" s="468"/>
    </row>
    <row r="7" spans="2:9" x14ac:dyDescent="0.3">
      <c r="B7" s="468" t="s">
        <v>341</v>
      </c>
      <c r="C7" s="468"/>
      <c r="D7" s="468"/>
      <c r="E7" s="468"/>
      <c r="F7" s="468"/>
      <c r="G7" s="468"/>
    </row>
    <row r="8" spans="2:9" ht="45" customHeight="1" x14ac:dyDescent="0.3">
      <c r="B8" s="89" t="s">
        <v>78</v>
      </c>
      <c r="C8" s="92" t="s">
        <v>79</v>
      </c>
      <c r="D8" s="92" t="s">
        <v>80</v>
      </c>
      <c r="E8" s="90" t="s">
        <v>82</v>
      </c>
      <c r="F8" s="92" t="s">
        <v>81</v>
      </c>
      <c r="G8" s="94" t="s">
        <v>500</v>
      </c>
    </row>
    <row r="9" spans="2:9" x14ac:dyDescent="0.3">
      <c r="B9" s="181" t="s">
        <v>342</v>
      </c>
      <c r="C9" s="91">
        <v>5</v>
      </c>
      <c r="D9" s="93">
        <v>8300</v>
      </c>
      <c r="E9" s="93">
        <f>C9*D9</f>
        <v>41500</v>
      </c>
      <c r="F9" s="93">
        <v>9500</v>
      </c>
      <c r="G9" s="95">
        <f>C9*F9</f>
        <v>47500</v>
      </c>
    </row>
    <row r="10" spans="2:9" x14ac:dyDescent="0.3">
      <c r="B10" s="181"/>
      <c r="C10" s="91"/>
      <c r="D10" s="93"/>
      <c r="E10" s="93"/>
      <c r="F10" s="93"/>
      <c r="G10" s="33"/>
    </row>
    <row r="11" spans="2:9" x14ac:dyDescent="0.3">
      <c r="B11" s="181" t="s">
        <v>343</v>
      </c>
      <c r="C11" s="91">
        <v>10</v>
      </c>
      <c r="D11" s="96">
        <v>12450</v>
      </c>
      <c r="E11" s="96">
        <f>C11*D11</f>
        <v>124500</v>
      </c>
      <c r="F11" s="96">
        <v>14400</v>
      </c>
      <c r="G11" s="33">
        <f>C11*F11</f>
        <v>144000</v>
      </c>
    </row>
    <row r="12" spans="2:9" x14ac:dyDescent="0.3">
      <c r="B12" s="181"/>
      <c r="C12" s="91"/>
      <c r="D12" s="96"/>
      <c r="E12" s="96"/>
      <c r="F12" s="96"/>
      <c r="G12" s="30"/>
    </row>
    <row r="13" spans="2:9" x14ac:dyDescent="0.3">
      <c r="B13" s="58" t="s">
        <v>344</v>
      </c>
      <c r="C13" s="91">
        <v>20</v>
      </c>
      <c r="D13" s="96">
        <v>14610</v>
      </c>
      <c r="E13" s="96">
        <f>C13*D13</f>
        <v>292200</v>
      </c>
      <c r="F13" s="96">
        <v>15100</v>
      </c>
      <c r="G13" s="33">
        <f>C13*F13</f>
        <v>302000</v>
      </c>
    </row>
    <row r="14" spans="2:9" x14ac:dyDescent="0.3">
      <c r="B14" s="58"/>
      <c r="C14" s="91"/>
      <c r="D14" s="96"/>
      <c r="E14" s="96"/>
      <c r="F14" s="96"/>
      <c r="G14" s="97"/>
    </row>
    <row r="15" spans="2:9" x14ac:dyDescent="0.3">
      <c r="B15" s="58" t="s">
        <v>345</v>
      </c>
      <c r="C15" s="91">
        <v>5</v>
      </c>
      <c r="D15" s="96">
        <v>16050</v>
      </c>
      <c r="E15" s="96">
        <f>C15*D15</f>
        <v>80250</v>
      </c>
      <c r="F15" s="96">
        <v>18000</v>
      </c>
      <c r="G15" s="34">
        <f>C15*F15</f>
        <v>90000</v>
      </c>
    </row>
    <row r="16" spans="2:9" ht="15" thickBot="1" x14ac:dyDescent="0.35">
      <c r="B16" s="58"/>
      <c r="C16" s="91"/>
      <c r="D16" s="93"/>
      <c r="E16" s="98">
        <f>SUM(E9:E15)</f>
        <v>538450</v>
      </c>
      <c r="F16" s="93"/>
      <c r="G16" s="20">
        <f>SUM(G9:G15)</f>
        <v>583500</v>
      </c>
    </row>
    <row r="17" spans="2:9" ht="15" thickTop="1" x14ac:dyDescent="0.3">
      <c r="B17" s="58"/>
      <c r="C17" s="91"/>
      <c r="D17" s="93"/>
      <c r="E17" s="93"/>
      <c r="F17" s="93"/>
      <c r="G17" s="58"/>
    </row>
    <row r="18" spans="2:9" x14ac:dyDescent="0.3">
      <c r="B18" s="177" t="s">
        <v>558</v>
      </c>
      <c r="C18" s="177"/>
      <c r="D18" s="177"/>
      <c r="E18" s="177"/>
      <c r="F18" s="177"/>
      <c r="G18" s="34">
        <f>G16*10%</f>
        <v>58350</v>
      </c>
    </row>
    <row r="19" spans="2:9" ht="15" thickBot="1" x14ac:dyDescent="0.35">
      <c r="B19" s="177" t="s">
        <v>87</v>
      </c>
      <c r="C19" s="177"/>
      <c r="D19" s="177"/>
      <c r="E19" s="177"/>
      <c r="F19" s="177"/>
      <c r="G19" s="19">
        <f>G16-G18</f>
        <v>525150</v>
      </c>
    </row>
    <row r="20" spans="2:9" ht="15" thickTop="1" x14ac:dyDescent="0.3">
      <c r="B20" s="177"/>
      <c r="C20" s="177"/>
      <c r="D20" s="177"/>
      <c r="E20" s="177"/>
      <c r="F20" s="177"/>
      <c r="G20" s="177"/>
    </row>
    <row r="21" spans="2:9" x14ac:dyDescent="0.3">
      <c r="B21" s="177"/>
      <c r="C21" s="177"/>
      <c r="D21" s="177"/>
      <c r="E21" s="177"/>
      <c r="F21" s="177"/>
      <c r="G21" s="177"/>
    </row>
    <row r="23" spans="2:9" x14ac:dyDescent="0.3">
      <c r="B23" s="220" t="s">
        <v>90</v>
      </c>
    </row>
    <row r="24" spans="2:9" ht="45" customHeight="1" x14ac:dyDescent="0.3">
      <c r="B24" s="594" t="s">
        <v>346</v>
      </c>
      <c r="C24" s="594"/>
      <c r="D24" s="594"/>
      <c r="E24" s="594"/>
      <c r="F24" s="594"/>
      <c r="G24" s="594"/>
    </row>
    <row r="26" spans="2:9" x14ac:dyDescent="0.3">
      <c r="B26" s="220" t="s">
        <v>104</v>
      </c>
    </row>
    <row r="27" spans="2:9" x14ac:dyDescent="0.3">
      <c r="B27" s="182"/>
      <c r="C27" s="182"/>
      <c r="D27" s="182"/>
      <c r="E27" s="456" t="s">
        <v>2</v>
      </c>
      <c r="F27" s="456"/>
      <c r="G27" s="182"/>
      <c r="H27" s="182"/>
      <c r="I27" s="182" t="s">
        <v>533</v>
      </c>
    </row>
    <row r="28" spans="2:9" ht="28.8" x14ac:dyDescent="0.3">
      <c r="B28" s="323" t="s">
        <v>3</v>
      </c>
      <c r="C28" s="473" t="s">
        <v>554</v>
      </c>
      <c r="D28" s="474"/>
      <c r="E28" s="474"/>
      <c r="F28" s="475"/>
      <c r="G28" s="326" t="s">
        <v>512</v>
      </c>
      <c r="H28" s="327" t="s">
        <v>4</v>
      </c>
      <c r="I28" s="327" t="s">
        <v>5</v>
      </c>
    </row>
    <row r="29" spans="2:9" x14ac:dyDescent="0.3">
      <c r="B29" s="5" t="s">
        <v>6</v>
      </c>
      <c r="C29" s="476"/>
      <c r="D29" s="477"/>
      <c r="E29" s="477"/>
      <c r="F29" s="478"/>
      <c r="G29" s="12"/>
      <c r="H29" s="9"/>
      <c r="I29" s="9"/>
    </row>
    <row r="30" spans="2:9" x14ac:dyDescent="0.3">
      <c r="B30" s="6" t="s">
        <v>193</v>
      </c>
      <c r="C30" s="483" t="s">
        <v>337</v>
      </c>
      <c r="D30" s="484"/>
      <c r="E30" s="484"/>
      <c r="F30" s="485"/>
      <c r="G30" s="13">
        <v>5160</v>
      </c>
      <c r="H30" s="10">
        <f>E16-G19</f>
        <v>13300</v>
      </c>
      <c r="I30" s="11"/>
    </row>
    <row r="31" spans="2:9" x14ac:dyDescent="0.3">
      <c r="B31" s="7"/>
      <c r="C31" s="193" t="s">
        <v>338</v>
      </c>
      <c r="D31" s="193"/>
      <c r="E31" s="193"/>
      <c r="F31" s="193"/>
      <c r="G31" s="13">
        <v>1181</v>
      </c>
      <c r="H31" s="11"/>
      <c r="I31" s="11">
        <f>H30</f>
        <v>13300</v>
      </c>
    </row>
    <row r="32" spans="2:9" ht="15" customHeight="1" x14ac:dyDescent="0.3">
      <c r="B32" s="7"/>
      <c r="C32" s="489" t="s">
        <v>339</v>
      </c>
      <c r="D32" s="492"/>
      <c r="E32" s="492"/>
      <c r="F32" s="493"/>
      <c r="G32" s="13"/>
      <c r="H32" s="11"/>
      <c r="I32" s="11"/>
    </row>
  </sheetData>
  <mergeCells count="11">
    <mergeCell ref="E27:F27"/>
    <mergeCell ref="C28:F28"/>
    <mergeCell ref="C29:F29"/>
    <mergeCell ref="C30:F30"/>
    <mergeCell ref="C32:F32"/>
    <mergeCell ref="B1:I1"/>
    <mergeCell ref="B5:G5"/>
    <mergeCell ref="B6:G6"/>
    <mergeCell ref="B7:G7"/>
    <mergeCell ref="B24:G24"/>
    <mergeCell ref="C2:E2"/>
  </mergeCells>
  <pageMargins left="0.7" right="0.7" top="0.75" bottom="0.75" header="0.3" footer="0.3"/>
  <pageSetup paperSize="120" scale="70" fitToHeight="0" orientation="portrait" horizontalDpi="1200" verticalDpi="1200" r:id="rId1"/>
  <headerFooter>
    <oddFooter>&amp;LReproduction interdite © TC Média Livres Inc.  &amp;RComptabilité 2</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AU176"/>
  <sheetViews>
    <sheetView showGridLines="0" zoomScaleNormal="100" workbookViewId="0">
      <selection activeCell="G16" sqref="G16"/>
    </sheetView>
  </sheetViews>
  <sheetFormatPr baseColWidth="10" defaultRowHeight="13.2" x14ac:dyDescent="0.25"/>
  <cols>
    <col min="1" max="1" width="0.88671875" style="51" customWidth="1"/>
    <col min="2" max="11" width="15.6640625" customWidth="1"/>
    <col min="12" max="12" width="2.6640625" customWidth="1"/>
    <col min="13" max="14" width="15.6640625" customWidth="1"/>
  </cols>
  <sheetData>
    <row r="1" spans="2:46" ht="15.6" x14ac:dyDescent="0.3">
      <c r="B1" s="519" t="s">
        <v>15</v>
      </c>
      <c r="C1" s="519"/>
      <c r="D1" s="519"/>
      <c r="E1" s="519"/>
      <c r="F1" s="519"/>
      <c r="G1" s="519"/>
      <c r="H1" s="519"/>
      <c r="I1" s="519"/>
      <c r="J1" s="519"/>
      <c r="K1" s="519"/>
      <c r="L1" s="351"/>
      <c r="M1" s="351"/>
      <c r="N1" s="351"/>
      <c r="O1" s="351"/>
      <c r="P1" s="351"/>
      <c r="Q1" s="351"/>
      <c r="R1" s="351"/>
      <c r="S1" s="351"/>
      <c r="T1" s="351"/>
      <c r="U1" s="351"/>
      <c r="V1" s="351"/>
      <c r="W1" s="351"/>
      <c r="X1" s="351"/>
      <c r="Y1" s="351"/>
      <c r="Z1" s="351"/>
      <c r="AA1" s="351"/>
      <c r="AB1" s="351"/>
      <c r="AC1" s="351"/>
      <c r="AD1" s="351"/>
      <c r="AE1" s="351"/>
      <c r="AF1" s="351"/>
      <c r="AG1" s="351"/>
      <c r="AH1" s="351"/>
      <c r="AI1" s="351"/>
      <c r="AJ1" s="351"/>
      <c r="AK1" s="351"/>
      <c r="AL1" s="351"/>
      <c r="AM1" s="351"/>
      <c r="AN1" s="351"/>
      <c r="AO1" s="351"/>
      <c r="AP1" s="351"/>
      <c r="AQ1" s="351"/>
      <c r="AR1" s="351"/>
      <c r="AS1" s="351"/>
      <c r="AT1" s="351"/>
    </row>
    <row r="2" spans="2:46" ht="15.6" x14ac:dyDescent="0.3">
      <c r="B2" s="2" t="s">
        <v>347</v>
      </c>
      <c r="C2" s="465" t="s">
        <v>348</v>
      </c>
      <c r="D2" s="465"/>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1"/>
      <c r="AT2" s="351"/>
    </row>
    <row r="3" spans="2:46" ht="14.4" x14ac:dyDescent="0.3">
      <c r="B3" s="351"/>
      <c r="C3" s="351"/>
      <c r="D3" s="351"/>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c r="AL3" s="351"/>
      <c r="AM3" s="351"/>
      <c r="AN3" s="351"/>
      <c r="AO3" s="351"/>
      <c r="AP3" s="351"/>
      <c r="AQ3" s="351"/>
      <c r="AR3" s="351"/>
      <c r="AS3" s="351"/>
      <c r="AT3" s="351"/>
    </row>
    <row r="4" spans="2:46" ht="14.4" x14ac:dyDescent="0.3">
      <c r="B4" s="40" t="s">
        <v>89</v>
      </c>
      <c r="C4" s="351"/>
      <c r="D4" s="351"/>
      <c r="E4" s="351"/>
      <c r="F4" s="351"/>
      <c r="G4" s="351"/>
      <c r="H4" s="351"/>
      <c r="I4" s="351"/>
      <c r="J4" s="351"/>
      <c r="K4" s="351"/>
      <c r="L4" s="351"/>
      <c r="M4" s="351"/>
      <c r="N4" s="351"/>
      <c r="O4" s="351"/>
      <c r="P4" s="351"/>
      <c r="Q4" s="351"/>
      <c r="R4" s="351"/>
      <c r="S4" s="351"/>
      <c r="T4" s="351"/>
      <c r="U4" s="351"/>
      <c r="V4" s="351"/>
      <c r="W4" s="351"/>
      <c r="X4" s="351"/>
      <c r="Y4" s="351"/>
      <c r="Z4" s="351"/>
      <c r="AA4" s="351"/>
      <c r="AB4" s="351"/>
      <c r="AC4" s="351"/>
      <c r="AD4" s="351"/>
      <c r="AE4" s="351"/>
      <c r="AF4" s="351"/>
      <c r="AG4" s="351"/>
      <c r="AH4" s="351"/>
      <c r="AI4" s="351"/>
      <c r="AJ4" s="351"/>
      <c r="AK4" s="351"/>
      <c r="AL4" s="351"/>
      <c r="AM4" s="351"/>
      <c r="AN4" s="351"/>
      <c r="AO4" s="351"/>
      <c r="AP4" s="351"/>
      <c r="AQ4" s="351"/>
      <c r="AR4" s="351"/>
      <c r="AS4" s="351"/>
      <c r="AT4" s="351"/>
    </row>
    <row r="5" spans="2:46" ht="14.4" x14ac:dyDescent="0.3">
      <c r="B5" s="456" t="s">
        <v>602</v>
      </c>
      <c r="C5" s="456"/>
      <c r="D5" s="456"/>
      <c r="E5" s="456"/>
      <c r="F5" s="456"/>
      <c r="G5" s="456"/>
      <c r="H5" s="456"/>
      <c r="I5" s="456"/>
      <c r="J5" s="456"/>
      <c r="K5" s="456"/>
      <c r="L5" s="351"/>
      <c r="M5" s="351"/>
      <c r="N5" s="351"/>
      <c r="O5" s="351"/>
      <c r="P5" s="351"/>
      <c r="Q5" s="351"/>
      <c r="R5" s="351"/>
      <c r="S5" s="351"/>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c r="AR5" s="351"/>
      <c r="AS5" s="351"/>
      <c r="AT5" s="351"/>
    </row>
    <row r="6" spans="2:46" ht="14.4" x14ac:dyDescent="0.3">
      <c r="B6" s="456" t="s">
        <v>556</v>
      </c>
      <c r="C6" s="456"/>
      <c r="D6" s="456"/>
      <c r="E6" s="456"/>
      <c r="F6" s="456"/>
      <c r="G6" s="456"/>
      <c r="H6" s="456"/>
      <c r="I6" s="456"/>
      <c r="J6" s="456"/>
      <c r="K6" s="456"/>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351"/>
      <c r="AL6" s="351"/>
      <c r="AM6" s="351"/>
      <c r="AN6" s="351"/>
      <c r="AO6" s="351"/>
      <c r="AP6" s="351"/>
      <c r="AQ6" s="351"/>
      <c r="AR6" s="351"/>
      <c r="AS6" s="351"/>
      <c r="AT6" s="351"/>
    </row>
    <row r="7" spans="2:46" ht="14.4" x14ac:dyDescent="0.3">
      <c r="B7" s="52" t="s">
        <v>51</v>
      </c>
      <c r="C7" s="446"/>
      <c r="D7" s="52" t="s">
        <v>349</v>
      </c>
      <c r="E7" s="52"/>
      <c r="F7" s="437"/>
      <c r="G7" s="437"/>
      <c r="H7" s="559" t="s">
        <v>57</v>
      </c>
      <c r="I7" s="560"/>
      <c r="J7" s="447">
        <v>1</v>
      </c>
      <c r="K7" s="52"/>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351"/>
      <c r="AS7" s="351"/>
      <c r="AT7" s="351"/>
    </row>
    <row r="8" spans="2:46" ht="14.4" x14ac:dyDescent="0.3">
      <c r="B8" s="353" t="s">
        <v>601</v>
      </c>
      <c r="C8" s="319"/>
      <c r="D8" s="352"/>
      <c r="E8" s="52"/>
      <c r="F8" s="312"/>
      <c r="G8" s="312"/>
      <c r="H8" s="565" t="s">
        <v>58</v>
      </c>
      <c r="I8" s="566"/>
      <c r="J8" s="352"/>
      <c r="K8" s="353"/>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row>
    <row r="9" spans="2:46" ht="14.4" x14ac:dyDescent="0.3">
      <c r="B9" s="567" t="s">
        <v>3</v>
      </c>
      <c r="C9" s="562" t="s">
        <v>52</v>
      </c>
      <c r="D9" s="563"/>
      <c r="E9" s="564"/>
      <c r="F9" s="563" t="s">
        <v>55</v>
      </c>
      <c r="G9" s="563"/>
      <c r="H9" s="564"/>
      <c r="I9" s="568" t="s">
        <v>56</v>
      </c>
      <c r="J9" s="568"/>
      <c r="K9" s="568"/>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1"/>
      <c r="AK9" s="351"/>
      <c r="AL9" s="351"/>
      <c r="AM9" s="351"/>
      <c r="AN9" s="351"/>
      <c r="AO9" s="351"/>
      <c r="AP9" s="351"/>
      <c r="AQ9" s="351"/>
      <c r="AR9" s="351"/>
      <c r="AS9" s="351"/>
      <c r="AT9" s="351"/>
    </row>
    <row r="10" spans="2:46" ht="14.4" x14ac:dyDescent="0.3">
      <c r="B10" s="507"/>
      <c r="C10" s="56" t="s">
        <v>53</v>
      </c>
      <c r="D10" s="56" t="s">
        <v>42</v>
      </c>
      <c r="E10" s="56" t="s">
        <v>54</v>
      </c>
      <c r="F10" s="55" t="s">
        <v>53</v>
      </c>
      <c r="G10" s="57" t="s">
        <v>42</v>
      </c>
      <c r="H10" s="56" t="s">
        <v>54</v>
      </c>
      <c r="I10" s="55" t="s">
        <v>53</v>
      </c>
      <c r="J10" s="57" t="s">
        <v>42</v>
      </c>
      <c r="K10" s="57" t="s">
        <v>54</v>
      </c>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row>
    <row r="11" spans="2:46" ht="14.4" x14ac:dyDescent="0.3">
      <c r="B11" s="62" t="s">
        <v>350</v>
      </c>
      <c r="C11" s="66"/>
      <c r="D11" s="64"/>
      <c r="E11" s="65"/>
      <c r="F11" s="66"/>
      <c r="G11" s="64"/>
      <c r="H11" s="65"/>
      <c r="I11" s="63"/>
      <c r="J11" s="65"/>
      <c r="K11" s="65"/>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351"/>
      <c r="AL11" s="351"/>
      <c r="AM11" s="351"/>
      <c r="AN11" s="351"/>
      <c r="AO11" s="351"/>
      <c r="AP11" s="351"/>
      <c r="AQ11" s="351"/>
      <c r="AR11" s="351"/>
      <c r="AS11" s="351"/>
      <c r="AT11" s="351"/>
    </row>
    <row r="12" spans="2:46" ht="14.4" x14ac:dyDescent="0.3">
      <c r="B12" s="8" t="s">
        <v>351</v>
      </c>
      <c r="C12" s="61"/>
      <c r="D12" s="60"/>
      <c r="E12" s="60"/>
      <c r="F12" s="61"/>
      <c r="G12" s="60"/>
      <c r="H12" s="60"/>
      <c r="I12" s="61">
        <v>5</v>
      </c>
      <c r="J12" s="60">
        <v>6000</v>
      </c>
      <c r="K12" s="60">
        <f>I12*J12</f>
        <v>30000</v>
      </c>
      <c r="L12" s="50"/>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c r="AT12" s="351"/>
    </row>
    <row r="13" spans="2:46" ht="14.4" x14ac:dyDescent="0.3">
      <c r="B13" s="71"/>
      <c r="C13" s="70"/>
      <c r="D13" s="69"/>
      <c r="E13" s="69"/>
      <c r="F13" s="70"/>
      <c r="G13" s="69"/>
      <c r="H13" s="69"/>
      <c r="I13" s="70"/>
      <c r="J13" s="69"/>
      <c r="K13" s="69"/>
      <c r="L13" s="50"/>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351"/>
      <c r="AL13" s="351"/>
      <c r="AM13" s="351"/>
      <c r="AN13" s="351"/>
      <c r="AO13" s="351"/>
      <c r="AP13" s="351"/>
      <c r="AQ13" s="351"/>
      <c r="AR13" s="351"/>
      <c r="AS13" s="351"/>
      <c r="AT13" s="351"/>
    </row>
    <row r="14" spans="2:46" ht="14.4" x14ac:dyDescent="0.3">
      <c r="B14" s="71" t="s">
        <v>257</v>
      </c>
      <c r="C14" s="70">
        <v>12</v>
      </c>
      <c r="D14" s="69">
        <v>6400</v>
      </c>
      <c r="E14" s="69">
        <f>C14*D14</f>
        <v>76800</v>
      </c>
      <c r="F14" s="70"/>
      <c r="G14" s="69"/>
      <c r="H14" s="69"/>
      <c r="I14" s="70">
        <f>I12+C14</f>
        <v>17</v>
      </c>
      <c r="J14" s="69">
        <f>K14/I14</f>
        <v>6282.3529411764703</v>
      </c>
      <c r="K14" s="69">
        <f>K12+E14</f>
        <v>106800</v>
      </c>
      <c r="L14" s="50"/>
      <c r="M14" s="351"/>
      <c r="N14" s="351"/>
      <c r="O14" s="351"/>
      <c r="P14" s="351"/>
      <c r="Q14" s="351"/>
      <c r="R14" s="351"/>
      <c r="S14" s="351"/>
      <c r="T14" s="351"/>
      <c r="U14" s="351"/>
      <c r="V14" s="351"/>
      <c r="W14" s="351"/>
      <c r="X14" s="351"/>
      <c r="Y14" s="351"/>
      <c r="Z14" s="351"/>
      <c r="AA14" s="351"/>
      <c r="AB14" s="351"/>
      <c r="AC14" s="351"/>
      <c r="AD14" s="351"/>
      <c r="AE14" s="351"/>
      <c r="AF14" s="351"/>
      <c r="AG14" s="351"/>
      <c r="AH14" s="351"/>
      <c r="AI14" s="351"/>
      <c r="AJ14" s="351"/>
      <c r="AK14" s="351"/>
      <c r="AL14" s="351"/>
      <c r="AM14" s="351"/>
      <c r="AN14" s="351"/>
      <c r="AO14" s="351"/>
      <c r="AP14" s="351"/>
      <c r="AQ14" s="351"/>
      <c r="AR14" s="351"/>
      <c r="AS14" s="351"/>
      <c r="AT14" s="351"/>
    </row>
    <row r="15" spans="2:46" ht="14.4" x14ac:dyDescent="0.3">
      <c r="B15" s="71"/>
      <c r="C15" s="70"/>
      <c r="D15" s="69"/>
      <c r="E15" s="69"/>
      <c r="F15" s="70"/>
      <c r="G15" s="69"/>
      <c r="H15" s="69"/>
      <c r="I15" s="70"/>
      <c r="J15" s="69"/>
      <c r="K15" s="69"/>
      <c r="L15" s="50"/>
      <c r="M15" s="351"/>
      <c r="N15" s="351"/>
      <c r="O15" s="351"/>
      <c r="P15" s="351"/>
      <c r="Q15" s="351"/>
      <c r="R15" s="351"/>
      <c r="S15" s="351"/>
      <c r="T15" s="351"/>
      <c r="U15" s="351"/>
      <c r="V15" s="351"/>
      <c r="W15" s="351"/>
      <c r="X15" s="351"/>
      <c r="Y15" s="351"/>
      <c r="Z15" s="351"/>
      <c r="AA15" s="351"/>
      <c r="AB15" s="351"/>
      <c r="AC15" s="351"/>
      <c r="AD15" s="351"/>
      <c r="AE15" s="351"/>
      <c r="AF15" s="351"/>
      <c r="AG15" s="351"/>
      <c r="AH15" s="351"/>
      <c r="AI15" s="351"/>
      <c r="AJ15" s="351"/>
      <c r="AK15" s="351"/>
      <c r="AL15" s="351"/>
      <c r="AM15" s="351"/>
      <c r="AN15" s="351"/>
      <c r="AO15" s="351"/>
      <c r="AP15" s="351"/>
      <c r="AQ15" s="351"/>
      <c r="AR15" s="351"/>
      <c r="AS15" s="351"/>
      <c r="AT15" s="351"/>
    </row>
    <row r="16" spans="2:46" ht="14.4" x14ac:dyDescent="0.3">
      <c r="B16" s="71" t="s">
        <v>61</v>
      </c>
      <c r="C16" s="70"/>
      <c r="D16" s="69"/>
      <c r="E16" s="69"/>
      <c r="F16" s="70">
        <v>8</v>
      </c>
      <c r="G16" s="69">
        <f>J14</f>
        <v>6282.3529411764703</v>
      </c>
      <c r="H16" s="69">
        <f>F16*G16</f>
        <v>50258.823529411762</v>
      </c>
      <c r="I16" s="70">
        <f>I14-F16</f>
        <v>9</v>
      </c>
      <c r="J16" s="69">
        <f>K16/I16</f>
        <v>6282.3529411764712</v>
      </c>
      <c r="K16" s="69">
        <f>K14-H16</f>
        <v>56541.176470588238</v>
      </c>
      <c r="L16" s="50"/>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1"/>
      <c r="AM16" s="351"/>
      <c r="AN16" s="351"/>
      <c r="AO16" s="351"/>
      <c r="AP16" s="351"/>
      <c r="AQ16" s="351"/>
      <c r="AR16" s="351"/>
      <c r="AS16" s="351"/>
      <c r="AT16" s="351"/>
    </row>
    <row r="17" spans="2:47" ht="14.4" x14ac:dyDescent="0.3">
      <c r="B17" s="71"/>
      <c r="C17" s="70"/>
      <c r="D17" s="69"/>
      <c r="E17" s="69"/>
      <c r="F17" s="70"/>
      <c r="G17" s="69"/>
      <c r="H17" s="69"/>
      <c r="I17" s="70"/>
      <c r="J17" s="69"/>
      <c r="K17" s="69"/>
      <c r="L17" s="50"/>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row>
    <row r="18" spans="2:47" ht="14.4" x14ac:dyDescent="0.3">
      <c r="B18" s="71" t="s">
        <v>352</v>
      </c>
      <c r="C18" s="70"/>
      <c r="D18" s="69"/>
      <c r="E18" s="69"/>
      <c r="F18" s="70">
        <v>6</v>
      </c>
      <c r="G18" s="69">
        <f>J16</f>
        <v>6282.3529411764712</v>
      </c>
      <c r="H18" s="69">
        <f t="shared" ref="H18" si="0">F18*G18</f>
        <v>37694.117647058825</v>
      </c>
      <c r="I18" s="70">
        <f>I16-F18</f>
        <v>3</v>
      </c>
      <c r="J18" s="69">
        <f>K18/I18</f>
        <v>6282.3529411764712</v>
      </c>
      <c r="K18" s="69">
        <f>K16-H18</f>
        <v>18847.058823529413</v>
      </c>
      <c r="L18" s="50"/>
      <c r="M18" s="351"/>
      <c r="N18" s="351"/>
      <c r="O18" s="351"/>
      <c r="P18" s="351"/>
      <c r="Q18" s="351"/>
      <c r="R18" s="351"/>
      <c r="S18" s="351"/>
      <c r="T18" s="351"/>
      <c r="U18" s="351"/>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1"/>
      <c r="AR18" s="351"/>
      <c r="AS18" s="351"/>
      <c r="AT18" s="351"/>
    </row>
    <row r="19" spans="2:47" ht="14.4" x14ac:dyDescent="0.3">
      <c r="B19" s="71"/>
      <c r="C19" s="70"/>
      <c r="D19" s="69"/>
      <c r="E19" s="69"/>
      <c r="F19" s="70"/>
      <c r="G19" s="69"/>
      <c r="H19" s="69"/>
      <c r="I19" s="70"/>
      <c r="J19" s="69"/>
      <c r="K19" s="69"/>
      <c r="L19" s="50"/>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row>
    <row r="20" spans="2:47" ht="14.4" x14ac:dyDescent="0.3">
      <c r="B20" s="71" t="s">
        <v>353</v>
      </c>
      <c r="C20" s="70">
        <v>9</v>
      </c>
      <c r="D20" s="69">
        <v>6600</v>
      </c>
      <c r="E20" s="69">
        <f t="shared" ref="E20" si="1">C20*D20</f>
        <v>59400</v>
      </c>
      <c r="F20" s="70"/>
      <c r="G20" s="69"/>
      <c r="H20" s="69"/>
      <c r="I20" s="70">
        <f>I18+C20</f>
        <v>12</v>
      </c>
      <c r="J20" s="69">
        <f>K20/I20</f>
        <v>6520.588235294118</v>
      </c>
      <c r="K20" s="69">
        <f>K18+E20</f>
        <v>78247.058823529413</v>
      </c>
      <c r="L20" s="50"/>
      <c r="M20" s="351"/>
      <c r="N20" s="351"/>
      <c r="O20" s="351"/>
      <c r="P20" s="351"/>
      <c r="Q20" s="351"/>
      <c r="R20" s="351"/>
      <c r="S20" s="351"/>
      <c r="T20" s="351"/>
      <c r="U20" s="351"/>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c r="AT20" s="351"/>
    </row>
    <row r="21" spans="2:47" ht="14.4" x14ac:dyDescent="0.3">
      <c r="B21" s="71"/>
      <c r="C21" s="70"/>
      <c r="D21" s="69"/>
      <c r="E21" s="69"/>
      <c r="F21" s="70"/>
      <c r="G21" s="69"/>
      <c r="H21" s="69"/>
      <c r="I21" s="70"/>
      <c r="J21" s="69"/>
      <c r="K21" s="69"/>
      <c r="L21" s="50"/>
      <c r="M21" s="351"/>
      <c r="N21" s="351"/>
      <c r="O21" s="351"/>
      <c r="P21" s="351"/>
      <c r="Q21" s="351"/>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row>
    <row r="22" spans="2:47" ht="14.4" x14ac:dyDescent="0.3">
      <c r="B22" s="78" t="s">
        <v>354</v>
      </c>
      <c r="C22" s="73"/>
      <c r="D22" s="75"/>
      <c r="E22" s="75"/>
      <c r="F22" s="73">
        <v>5</v>
      </c>
      <c r="G22" s="75">
        <f>J20</f>
        <v>6520.588235294118</v>
      </c>
      <c r="H22" s="75">
        <f t="shared" ref="H22" si="2">F22*G22</f>
        <v>32602.941176470591</v>
      </c>
      <c r="I22" s="73">
        <f>I20-F22</f>
        <v>7</v>
      </c>
      <c r="J22" s="75">
        <f>K22/I22</f>
        <v>6520.588235294118</v>
      </c>
      <c r="K22" s="75">
        <f>K20-H22</f>
        <v>45644.117647058825</v>
      </c>
      <c r="L22" s="50"/>
      <c r="M22" s="351"/>
      <c r="N22" s="351"/>
      <c r="O22" s="351"/>
      <c r="P22" s="351"/>
      <c r="Q22" s="351"/>
      <c r="R22" s="351"/>
      <c r="S22" s="351"/>
      <c r="T22" s="351"/>
      <c r="U22" s="351"/>
      <c r="V22" s="351"/>
      <c r="W22" s="351"/>
      <c r="X22" s="351"/>
      <c r="Y22" s="351"/>
      <c r="Z22" s="351"/>
      <c r="AA22" s="351"/>
      <c r="AB22" s="351"/>
      <c r="AC22" s="351"/>
      <c r="AD22" s="351"/>
      <c r="AE22" s="351"/>
      <c r="AF22" s="351"/>
      <c r="AG22" s="351"/>
      <c r="AH22" s="351"/>
      <c r="AI22" s="351"/>
      <c r="AJ22" s="351"/>
      <c r="AK22" s="351"/>
      <c r="AL22" s="351"/>
      <c r="AM22" s="351"/>
      <c r="AN22" s="351"/>
      <c r="AO22" s="351"/>
      <c r="AP22" s="351"/>
      <c r="AQ22" s="351"/>
      <c r="AR22" s="351"/>
      <c r="AS22" s="351"/>
      <c r="AT22" s="351"/>
    </row>
    <row r="23" spans="2:47" ht="15" thickBot="1" x14ac:dyDescent="0.35">
      <c r="B23" s="72" t="s">
        <v>8</v>
      </c>
      <c r="C23" s="76">
        <f>SUM(C11:C22)</f>
        <v>21</v>
      </c>
      <c r="D23" s="67"/>
      <c r="E23" s="77">
        <f>SUM(E11:E22)</f>
        <v>136200</v>
      </c>
      <c r="F23" s="76">
        <f>SUM(F11:F22)</f>
        <v>19</v>
      </c>
      <c r="G23" s="67"/>
      <c r="H23" s="77">
        <f>SUM(H11:H22)</f>
        <v>120555.88235294117</v>
      </c>
      <c r="I23" s="67"/>
      <c r="J23" s="67"/>
      <c r="K23" s="285"/>
      <c r="L23" s="50"/>
      <c r="M23" s="351"/>
      <c r="N23" s="351"/>
      <c r="O23" s="351"/>
      <c r="P23" s="351"/>
      <c r="Q23" s="351"/>
      <c r="R23" s="351"/>
      <c r="S23" s="351"/>
      <c r="T23" s="351"/>
      <c r="U23" s="351"/>
      <c r="V23" s="351"/>
      <c r="W23" s="351"/>
      <c r="X23" s="351"/>
      <c r="Y23" s="351"/>
      <c r="Z23" s="351"/>
      <c r="AA23" s="351"/>
      <c r="AB23" s="351"/>
      <c r="AC23" s="351"/>
      <c r="AD23" s="351"/>
      <c r="AE23" s="351"/>
      <c r="AF23" s="351"/>
      <c r="AG23" s="351"/>
      <c r="AH23" s="351"/>
      <c r="AI23" s="351"/>
      <c r="AJ23" s="351"/>
      <c r="AK23" s="351"/>
      <c r="AL23" s="351"/>
      <c r="AM23" s="351"/>
      <c r="AN23" s="351"/>
      <c r="AO23" s="351"/>
      <c r="AP23" s="351"/>
      <c r="AQ23" s="351"/>
      <c r="AR23" s="351"/>
      <c r="AS23" s="351"/>
      <c r="AT23" s="351"/>
    </row>
    <row r="24" spans="2:47" ht="15" thickTop="1" x14ac:dyDescent="0.3">
      <c r="B24" s="351"/>
      <c r="C24" s="351"/>
      <c r="D24" s="351"/>
      <c r="E24" s="351"/>
      <c r="F24" s="351"/>
      <c r="G24" s="351"/>
      <c r="H24" s="351"/>
      <c r="I24" s="351"/>
      <c r="J24" s="351"/>
      <c r="K24" s="50"/>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row>
    <row r="25" spans="2:47" ht="14.4" x14ac:dyDescent="0.3">
      <c r="B25" s="40" t="s">
        <v>493</v>
      </c>
      <c r="C25" s="40"/>
      <c r="D25" s="40"/>
      <c r="E25" s="351"/>
      <c r="F25" s="351"/>
      <c r="G25" s="351"/>
      <c r="H25" s="351"/>
      <c r="I25" s="351"/>
      <c r="J25" s="351"/>
      <c r="K25" s="252"/>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c r="AU25" s="351"/>
    </row>
    <row r="26" spans="2:47" ht="14.4" x14ac:dyDescent="0.3">
      <c r="B26" s="350" t="s">
        <v>489</v>
      </c>
      <c r="C26" s="350" t="s">
        <v>492</v>
      </c>
      <c r="D26" s="522" t="s">
        <v>488</v>
      </c>
      <c r="E26" s="522"/>
      <c r="F26" s="20"/>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row>
    <row r="27" spans="2:47" ht="15" thickBot="1" x14ac:dyDescent="0.35">
      <c r="B27" s="350" t="s">
        <v>494</v>
      </c>
      <c r="C27" s="350" t="s">
        <v>492</v>
      </c>
      <c r="D27" s="522" t="s">
        <v>559</v>
      </c>
      <c r="E27" s="522"/>
      <c r="F27" s="202">
        <f>(7*6100)-0.2*(7*6100)</f>
        <v>34160</v>
      </c>
      <c r="G27" s="351"/>
      <c r="H27" s="351"/>
      <c r="I27" s="351"/>
      <c r="J27" s="351"/>
      <c r="K27" s="351"/>
      <c r="L27" s="351"/>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row>
    <row r="28" spans="2:47" ht="15" thickTop="1" x14ac:dyDescent="0.3">
      <c r="B28" s="351"/>
      <c r="C28" s="351"/>
      <c r="D28" s="351"/>
      <c r="E28" s="351"/>
      <c r="F28" s="351"/>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c r="AU28" s="351"/>
    </row>
    <row r="29" spans="2:47" ht="14.4" x14ac:dyDescent="0.3">
      <c r="B29" s="40" t="s">
        <v>615</v>
      </c>
      <c r="C29" s="40"/>
      <c r="D29" s="40"/>
      <c r="E29" s="351"/>
      <c r="F29" s="351"/>
      <c r="G29" s="351"/>
      <c r="H29" s="351"/>
      <c r="I29" s="351"/>
      <c r="J29" s="351"/>
      <c r="K29" s="351"/>
      <c r="L29" s="351"/>
      <c r="M29" s="351"/>
      <c r="N29" s="351"/>
      <c r="O29" s="351"/>
      <c r="P29" s="351"/>
      <c r="Q29" s="351"/>
      <c r="R29" s="351"/>
      <c r="S29" s="351"/>
      <c r="T29" s="351"/>
      <c r="U29" s="351"/>
      <c r="V29" s="351"/>
      <c r="W29" s="351"/>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row>
    <row r="30" spans="2:47" ht="14.4" x14ac:dyDescent="0.3">
      <c r="B30" s="591" t="s">
        <v>330</v>
      </c>
      <c r="C30" s="591"/>
      <c r="D30" s="591" t="s">
        <v>87</v>
      </c>
      <c r="E30" s="591"/>
      <c r="F30" s="591"/>
      <c r="G30" s="351"/>
      <c r="H30" s="351"/>
      <c r="I30" s="351"/>
      <c r="J30" s="351"/>
      <c r="K30" s="351"/>
      <c r="L30" s="351"/>
      <c r="M30" s="351"/>
      <c r="N30" s="351"/>
      <c r="O30" s="351"/>
      <c r="P30" s="351"/>
      <c r="Q30" s="351"/>
      <c r="R30" s="351"/>
      <c r="S30" s="351"/>
      <c r="T30" s="351"/>
      <c r="U30" s="351"/>
      <c r="V30" s="351"/>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row>
    <row r="31" spans="2:47" ht="14.4" x14ac:dyDescent="0.3">
      <c r="B31" s="358">
        <f>K22</f>
        <v>45644.117647058825</v>
      </c>
      <c r="C31" s="358"/>
      <c r="D31" s="593">
        <f>F27</f>
        <v>34160</v>
      </c>
      <c r="E31" s="592"/>
      <c r="F31" s="342"/>
      <c r="G31" s="351"/>
      <c r="H31" s="351"/>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row>
    <row r="32" spans="2:47" ht="14.4" x14ac:dyDescent="0.3">
      <c r="B32" s="357"/>
      <c r="C32" s="357"/>
      <c r="D32" s="358"/>
      <c r="E32" s="357"/>
      <c r="F32" s="342"/>
      <c r="G32" s="351"/>
      <c r="H32" s="351"/>
      <c r="I32" s="351"/>
      <c r="J32" s="351"/>
      <c r="K32" s="351"/>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row>
    <row r="33" spans="2:47" ht="14.4" x14ac:dyDescent="0.3">
      <c r="B33" s="462"/>
      <c r="C33" s="462"/>
      <c r="D33" s="342"/>
      <c r="E33" s="342"/>
      <c r="F33" s="342"/>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row>
    <row r="34" spans="2:47" ht="14.4" x14ac:dyDescent="0.3">
      <c r="B34" s="35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row>
    <row r="35" spans="2:47" ht="14.4" x14ac:dyDescent="0.3">
      <c r="B35" s="40" t="s">
        <v>104</v>
      </c>
      <c r="C35" s="351"/>
      <c r="D35" s="351"/>
      <c r="E35" s="351"/>
      <c r="F35" s="351"/>
      <c r="G35" s="351"/>
      <c r="H35" s="351"/>
      <c r="I35" s="351"/>
      <c r="J35" s="351"/>
      <c r="K35" s="351"/>
      <c r="L35" s="351"/>
      <c r="M35" s="351"/>
      <c r="N35" s="351"/>
      <c r="O35" s="351"/>
      <c r="P35" s="351"/>
      <c r="Q35" s="351"/>
      <c r="R35" s="351"/>
      <c r="S35" s="351"/>
      <c r="T35" s="351"/>
      <c r="U35" s="351"/>
      <c r="V35" s="351"/>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row>
    <row r="36" spans="2:47" ht="14.4" x14ac:dyDescent="0.3">
      <c r="B36" s="340"/>
      <c r="C36" s="340"/>
      <c r="D36" s="340"/>
      <c r="E36" s="456" t="s">
        <v>2</v>
      </c>
      <c r="F36" s="456"/>
      <c r="G36" s="340"/>
      <c r="H36" s="340"/>
      <c r="I36" s="340" t="s">
        <v>546</v>
      </c>
      <c r="J36" s="351"/>
      <c r="K36" s="351"/>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row>
    <row r="37" spans="2:47" ht="28.8" x14ac:dyDescent="0.3">
      <c r="B37" s="347" t="s">
        <v>3</v>
      </c>
      <c r="C37" s="473" t="s">
        <v>554</v>
      </c>
      <c r="D37" s="507"/>
      <c r="E37" s="507"/>
      <c r="F37" s="508"/>
      <c r="G37" s="326" t="s">
        <v>512</v>
      </c>
      <c r="H37" s="327" t="s">
        <v>4</v>
      </c>
      <c r="I37" s="327" t="s">
        <v>5</v>
      </c>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row>
    <row r="38" spans="2:47" ht="14.4" x14ac:dyDescent="0.3">
      <c r="B38" s="5" t="s">
        <v>350</v>
      </c>
      <c r="C38" s="476"/>
      <c r="D38" s="513"/>
      <c r="E38" s="513"/>
      <c r="F38" s="514"/>
      <c r="G38" s="12"/>
      <c r="H38" s="9"/>
      <c r="I38" s="9"/>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row>
    <row r="39" spans="2:47" ht="14.4" x14ac:dyDescent="0.3">
      <c r="B39" s="6" t="s">
        <v>193</v>
      </c>
      <c r="C39" s="579" t="s">
        <v>337</v>
      </c>
      <c r="D39" s="580"/>
      <c r="E39" s="580"/>
      <c r="F39" s="581"/>
      <c r="G39" s="13">
        <v>5160</v>
      </c>
      <c r="H39" s="10">
        <f>B31-D31</f>
        <v>11484.117647058825</v>
      </c>
      <c r="I39" s="1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row>
    <row r="40" spans="2:47" ht="14.4" x14ac:dyDescent="0.3">
      <c r="B40" s="7"/>
      <c r="C40" s="356" t="s">
        <v>355</v>
      </c>
      <c r="D40" s="356"/>
      <c r="E40" s="356"/>
      <c r="F40" s="356"/>
      <c r="G40" s="13">
        <v>1181</v>
      </c>
      <c r="H40" s="11"/>
      <c r="I40" s="11">
        <f>H39</f>
        <v>11484.117647058825</v>
      </c>
      <c r="J40" s="50"/>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row>
    <row r="41" spans="2:47" ht="15" customHeight="1" x14ac:dyDescent="0.3">
      <c r="B41" s="7"/>
      <c r="C41" s="489" t="s">
        <v>339</v>
      </c>
      <c r="D41" s="490"/>
      <c r="E41" s="490"/>
      <c r="F41" s="491"/>
      <c r="G41" s="13"/>
      <c r="H41" s="11"/>
      <c r="I41" s="1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row>
    <row r="42" spans="2:47" ht="14.4" x14ac:dyDescent="0.3">
      <c r="B42" s="351"/>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row>
    <row r="43" spans="2:47" ht="14.4" x14ac:dyDescent="0.3">
      <c r="B43" s="40" t="s">
        <v>212</v>
      </c>
      <c r="C43" s="351"/>
      <c r="D43" s="351"/>
      <c r="E43" s="351"/>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row>
    <row r="44" spans="2:47" ht="14.4" x14ac:dyDescent="0.3">
      <c r="B44" s="468" t="s">
        <v>348</v>
      </c>
      <c r="C44" s="468"/>
      <c r="D44" s="468"/>
      <c r="E44" s="468"/>
      <c r="F44" s="468"/>
      <c r="G44" s="468"/>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row>
    <row r="45" spans="2:47" ht="14.4" x14ac:dyDescent="0.3">
      <c r="B45" s="468" t="s">
        <v>0</v>
      </c>
      <c r="C45" s="468"/>
      <c r="D45" s="468"/>
      <c r="E45" s="468"/>
      <c r="F45" s="468"/>
      <c r="G45" s="468"/>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row>
    <row r="46" spans="2:47" ht="14.4" x14ac:dyDescent="0.3">
      <c r="B46" s="468" t="s">
        <v>616</v>
      </c>
      <c r="C46" s="468"/>
      <c r="D46" s="468"/>
      <c r="E46" s="468"/>
      <c r="F46" s="468"/>
      <c r="G46" s="468"/>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row>
    <row r="47" spans="2:47" ht="14.4" x14ac:dyDescent="0.3">
      <c r="B47" s="466" t="s">
        <v>19</v>
      </c>
      <c r="C47" s="466"/>
      <c r="D47" s="466"/>
      <c r="E47" s="466"/>
      <c r="F47" s="25"/>
      <c r="G47" s="25">
        <f>(8*10000)+(6*9200)+(5*7200)</f>
        <v>171200</v>
      </c>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row>
    <row r="48" spans="2:47" ht="14.4" x14ac:dyDescent="0.3">
      <c r="B48" s="466" t="s">
        <v>547</v>
      </c>
      <c r="C48" s="466"/>
      <c r="D48" s="466"/>
      <c r="E48" s="466"/>
      <c r="F48" s="33"/>
      <c r="G48" s="34">
        <f>G59</f>
        <v>132040</v>
      </c>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row>
    <row r="49" spans="1:47" ht="14.4" x14ac:dyDescent="0.3">
      <c r="B49" s="343" t="s">
        <v>24</v>
      </c>
      <c r="C49" s="14"/>
      <c r="D49" s="343"/>
      <c r="E49" s="343"/>
      <c r="F49" s="139"/>
      <c r="G49" s="25">
        <f>G47-G48</f>
        <v>39160</v>
      </c>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row>
    <row r="50" spans="1:47" ht="14.4" x14ac:dyDescent="0.3">
      <c r="B50" s="344" t="s">
        <v>566</v>
      </c>
      <c r="C50" s="14"/>
      <c r="D50" s="343"/>
      <c r="E50" s="343"/>
      <c r="F50" s="33"/>
      <c r="G50" s="34">
        <v>38450</v>
      </c>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row>
    <row r="51" spans="1:47" ht="15" thickBot="1" x14ac:dyDescent="0.35">
      <c r="B51" s="343" t="s">
        <v>39</v>
      </c>
      <c r="C51" s="14"/>
      <c r="D51" s="343"/>
      <c r="E51" s="343"/>
      <c r="F51" s="139"/>
      <c r="G51" s="35">
        <f>G49-G50</f>
        <v>710</v>
      </c>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row>
    <row r="52" spans="1:47" ht="15" thickTop="1" x14ac:dyDescent="0.3">
      <c r="B52" s="235"/>
      <c r="C52" s="236"/>
      <c r="D52" s="235"/>
      <c r="E52" s="235"/>
      <c r="F52" s="38"/>
      <c r="G52" s="38"/>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row>
    <row r="53" spans="1:47" ht="14.4" x14ac:dyDescent="0.3">
      <c r="A53" s="518" t="s">
        <v>502</v>
      </c>
      <c r="B53" s="518"/>
      <c r="C53" s="518"/>
      <c r="D53" s="518"/>
      <c r="E53" s="518"/>
      <c r="F53" s="518"/>
      <c r="G53" s="518"/>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row>
    <row r="54" spans="1:47" ht="14.4" x14ac:dyDescent="0.3">
      <c r="B54" s="343" t="s">
        <v>20</v>
      </c>
      <c r="C54" s="14"/>
      <c r="D54" s="343"/>
      <c r="E54" s="343"/>
      <c r="F54" s="33"/>
      <c r="G54" s="33"/>
      <c r="H54" s="351"/>
      <c r="I54" s="351"/>
      <c r="J54" s="351"/>
      <c r="K54" s="351"/>
      <c r="L54" s="351"/>
      <c r="M54" s="351"/>
      <c r="N54" s="351"/>
      <c r="O54" s="351"/>
      <c r="P54" s="351"/>
      <c r="Q54" s="351"/>
      <c r="R54" s="351"/>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row>
    <row r="55" spans="1:47" ht="14.4" x14ac:dyDescent="0.3">
      <c r="B55" s="467" t="s">
        <v>21</v>
      </c>
      <c r="C55" s="467"/>
      <c r="D55" s="467"/>
      <c r="E55" s="467"/>
      <c r="F55" s="25">
        <f>K12</f>
        <v>30000</v>
      </c>
      <c r="G55" s="33"/>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row>
    <row r="56" spans="1:47" ht="14.4" x14ac:dyDescent="0.3">
      <c r="B56" s="344" t="s">
        <v>22</v>
      </c>
      <c r="C56" s="14"/>
      <c r="D56" s="14"/>
      <c r="E56" s="14"/>
      <c r="F56" s="34">
        <f>E23</f>
        <v>136200</v>
      </c>
      <c r="G56" s="33"/>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row>
    <row r="57" spans="1:47" ht="14.4" x14ac:dyDescent="0.3">
      <c r="B57" s="344" t="s">
        <v>23</v>
      </c>
      <c r="C57" s="14"/>
      <c r="D57" s="14"/>
      <c r="E57" s="14"/>
      <c r="F57" s="25">
        <f>F55+F56</f>
        <v>166200</v>
      </c>
      <c r="G57" s="33"/>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row>
    <row r="58" spans="1:47" ht="14.4" x14ac:dyDescent="0.3">
      <c r="B58" s="344" t="s">
        <v>550</v>
      </c>
      <c r="C58" s="14"/>
      <c r="D58" s="14"/>
      <c r="E58" s="14"/>
      <c r="F58" s="34">
        <f>D31</f>
        <v>34160</v>
      </c>
      <c r="G58" s="33"/>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row>
    <row r="59" spans="1:47" ht="15" thickBot="1" x14ac:dyDescent="0.35">
      <c r="B59" s="344"/>
      <c r="C59" s="14"/>
      <c r="D59" s="14"/>
      <c r="E59" s="14"/>
      <c r="F59" s="140"/>
      <c r="G59" s="35">
        <f>F57-F58</f>
        <v>132040</v>
      </c>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row>
    <row r="60" spans="1:47" ht="15" thickTop="1" x14ac:dyDescent="0.3">
      <c r="B60" s="351"/>
      <c r="C60" s="351"/>
      <c r="D60" s="351"/>
      <c r="E60" s="351"/>
      <c r="F60" s="351"/>
      <c r="G60" s="351"/>
      <c r="H60" s="351"/>
      <c r="I60" s="351"/>
      <c r="J60" s="351"/>
      <c r="K60" s="351"/>
      <c r="L60" s="351"/>
      <c r="M60" s="351"/>
      <c r="N60" s="351"/>
      <c r="O60" s="351"/>
      <c r="P60" s="351"/>
      <c r="Q60" s="351"/>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row>
    <row r="61" spans="1:47" ht="14.4" x14ac:dyDescent="0.3">
      <c r="A61" s="472" t="s">
        <v>356</v>
      </c>
      <c r="B61" s="472"/>
      <c r="C61" s="472"/>
      <c r="D61" s="472"/>
      <c r="E61" s="472"/>
      <c r="F61" s="472"/>
      <c r="G61" s="472"/>
      <c r="H61" s="221"/>
      <c r="I61" s="351"/>
      <c r="J61" s="351"/>
      <c r="K61" s="351"/>
      <c r="L61" s="351"/>
      <c r="M61" s="351"/>
      <c r="N61" s="351"/>
      <c r="O61" s="351"/>
      <c r="P61" s="351"/>
      <c r="Q61" s="351"/>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row>
    <row r="62" spans="1:47" ht="30" customHeight="1" x14ac:dyDescent="0.3">
      <c r="B62" s="469" t="s">
        <v>529</v>
      </c>
      <c r="C62" s="469"/>
      <c r="D62" s="469"/>
      <c r="E62" s="469"/>
      <c r="F62" s="469"/>
      <c r="G62" s="469"/>
      <c r="H62" s="222"/>
      <c r="I62" s="351"/>
      <c r="J62" s="351"/>
      <c r="K62" s="351"/>
      <c r="L62" s="351"/>
      <c r="M62" s="351"/>
      <c r="N62" s="351"/>
      <c r="O62" s="351"/>
      <c r="P62" s="351"/>
      <c r="Q62" s="351"/>
      <c r="R62" s="351"/>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row>
    <row r="63" spans="1:47" ht="14.4" x14ac:dyDescent="0.3">
      <c r="B63" s="351"/>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row>
    <row r="64" spans="1:47" ht="14.4" x14ac:dyDescent="0.3">
      <c r="B64" s="351"/>
      <c r="C64" s="351"/>
      <c r="D64" s="351"/>
      <c r="E64" s="351"/>
      <c r="F64" s="351"/>
      <c r="G64" s="351"/>
      <c r="H64" s="351"/>
      <c r="I64" s="351"/>
      <c r="J64" s="351"/>
      <c r="K64" s="351"/>
      <c r="L64" s="351"/>
      <c r="M64" s="351"/>
      <c r="N64" s="351"/>
      <c r="O64" s="351"/>
      <c r="P64" s="351"/>
      <c r="Q64" s="351"/>
      <c r="R64" s="351"/>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row>
    <row r="65" spans="2:47" ht="14.4" x14ac:dyDescent="0.3">
      <c r="B65" s="351"/>
      <c r="C65" s="351"/>
      <c r="D65" s="351"/>
      <c r="E65" s="351"/>
      <c r="F65" s="351"/>
      <c r="G65" s="351"/>
      <c r="H65" s="351"/>
      <c r="I65" s="351"/>
      <c r="J65" s="351"/>
      <c r="K65" s="351"/>
      <c r="L65" s="351"/>
      <c r="M65" s="351"/>
      <c r="N65" s="351"/>
      <c r="O65" s="351"/>
      <c r="P65" s="351"/>
      <c r="Q65" s="351"/>
      <c r="R65" s="351"/>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row>
    <row r="66" spans="2:47" ht="14.4" x14ac:dyDescent="0.3">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row>
    <row r="67" spans="2:47" ht="14.4" x14ac:dyDescent="0.3">
      <c r="B67" s="351"/>
      <c r="C67" s="351"/>
      <c r="D67" s="351"/>
      <c r="E67" s="351"/>
      <c r="F67" s="351"/>
      <c r="G67" s="351"/>
      <c r="H67" s="351"/>
      <c r="I67" s="351"/>
      <c r="J67" s="351"/>
      <c r="K67" s="351"/>
      <c r="L67" s="351"/>
      <c r="M67" s="351"/>
      <c r="N67" s="351"/>
      <c r="O67" s="351"/>
      <c r="P67" s="351"/>
      <c r="Q67" s="351"/>
      <c r="R67" s="351"/>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row>
    <row r="68" spans="2:47" ht="14.4" x14ac:dyDescent="0.3">
      <c r="B68" s="351"/>
      <c r="C68" s="351"/>
      <c r="D68" s="351"/>
      <c r="E68" s="351"/>
      <c r="F68" s="351"/>
      <c r="G68" s="351"/>
      <c r="H68" s="351"/>
      <c r="I68" s="351"/>
      <c r="J68" s="351"/>
      <c r="K68" s="351"/>
      <c r="L68" s="351"/>
      <c r="M68" s="351"/>
      <c r="N68" s="351"/>
      <c r="O68" s="351"/>
      <c r="P68" s="351"/>
      <c r="Q68" s="351"/>
      <c r="R68" s="351"/>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c r="AQ68" s="351"/>
      <c r="AR68" s="351"/>
      <c r="AS68" s="351"/>
      <c r="AT68" s="351"/>
      <c r="AU68" s="351"/>
    </row>
    <row r="69" spans="2:47" ht="14.4" x14ac:dyDescent="0.3">
      <c r="B69" s="351"/>
      <c r="C69" s="351"/>
      <c r="D69" s="351"/>
      <c r="E69" s="351"/>
      <c r="F69" s="351"/>
      <c r="G69" s="351"/>
      <c r="H69" s="351"/>
      <c r="I69" s="351"/>
      <c r="J69" s="351"/>
      <c r="K69" s="351"/>
      <c r="L69" s="351"/>
      <c r="M69" s="351"/>
      <c r="N69" s="351"/>
      <c r="O69" s="351"/>
      <c r="P69" s="351"/>
      <c r="Q69" s="351"/>
      <c r="R69" s="351"/>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row>
    <row r="70" spans="2:47" ht="14.4" x14ac:dyDescent="0.3">
      <c r="B70" s="351"/>
      <c r="C70" s="351"/>
      <c r="D70" s="351"/>
      <c r="E70" s="351"/>
      <c r="F70" s="351"/>
      <c r="G70" s="351"/>
      <c r="H70" s="351"/>
      <c r="I70" s="351"/>
      <c r="J70" s="351"/>
      <c r="K70" s="351"/>
      <c r="L70" s="351"/>
      <c r="M70" s="351"/>
      <c r="N70" s="351"/>
      <c r="O70" s="351"/>
      <c r="P70" s="351"/>
      <c r="Q70" s="351"/>
      <c r="R70" s="351"/>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row>
    <row r="71" spans="2:47" ht="14.4" x14ac:dyDescent="0.3">
      <c r="B71" s="351"/>
      <c r="C71" s="351"/>
      <c r="D71" s="351"/>
      <c r="E71" s="351"/>
      <c r="F71" s="351"/>
      <c r="G71" s="351"/>
      <c r="H71" s="351"/>
      <c r="I71" s="351"/>
      <c r="J71" s="351"/>
      <c r="K71" s="351"/>
      <c r="L71" s="351"/>
      <c r="M71" s="351"/>
      <c r="N71" s="351"/>
      <c r="O71" s="351"/>
      <c r="P71" s="351"/>
      <c r="Q71" s="351"/>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row>
    <row r="72" spans="2:47" ht="14.4" x14ac:dyDescent="0.3">
      <c r="B72" s="351"/>
      <c r="C72" s="351"/>
      <c r="D72" s="351"/>
      <c r="E72" s="351"/>
      <c r="F72" s="351"/>
      <c r="G72" s="351"/>
      <c r="H72" s="351"/>
      <c r="I72" s="351"/>
      <c r="J72" s="351"/>
      <c r="K72" s="351"/>
      <c r="L72" s="351"/>
      <c r="M72" s="351"/>
      <c r="N72" s="351"/>
      <c r="O72" s="351"/>
      <c r="P72" s="351"/>
      <c r="Q72" s="351"/>
      <c r="R72" s="351"/>
      <c r="S72" s="351"/>
      <c r="T72" s="351"/>
      <c r="U72" s="351"/>
      <c r="V72" s="351"/>
      <c r="W72" s="351"/>
      <c r="X72" s="351"/>
      <c r="Y72" s="351"/>
      <c r="Z72" s="351"/>
      <c r="AA72" s="351"/>
      <c r="AB72" s="351"/>
      <c r="AC72" s="351"/>
      <c r="AD72" s="351"/>
      <c r="AE72" s="351"/>
      <c r="AF72" s="351"/>
      <c r="AG72" s="351"/>
      <c r="AH72" s="351"/>
      <c r="AI72" s="351"/>
      <c r="AJ72" s="351"/>
      <c r="AK72" s="351"/>
      <c r="AL72" s="351"/>
      <c r="AM72" s="351"/>
      <c r="AN72" s="351"/>
      <c r="AO72" s="351"/>
      <c r="AP72" s="351"/>
      <c r="AQ72" s="351"/>
      <c r="AR72" s="351"/>
      <c r="AS72" s="351"/>
      <c r="AT72" s="351"/>
    </row>
    <row r="73" spans="2:47" ht="14.4" x14ac:dyDescent="0.3">
      <c r="B73" s="351"/>
      <c r="C73" s="351"/>
      <c r="D73" s="351"/>
      <c r="E73" s="351"/>
      <c r="F73" s="351"/>
      <c r="G73" s="351"/>
      <c r="H73" s="351"/>
      <c r="I73" s="351"/>
      <c r="J73" s="351"/>
      <c r="K73" s="351"/>
      <c r="L73" s="351"/>
      <c r="M73" s="351"/>
      <c r="N73" s="351"/>
      <c r="O73" s="351"/>
      <c r="P73" s="351"/>
      <c r="Q73" s="351"/>
      <c r="R73" s="351"/>
      <c r="S73" s="351"/>
      <c r="T73" s="351"/>
      <c r="U73" s="351"/>
      <c r="V73" s="351"/>
      <c r="W73" s="351"/>
      <c r="X73" s="351"/>
      <c r="Y73" s="351"/>
      <c r="Z73" s="351"/>
      <c r="AA73" s="351"/>
      <c r="AB73" s="351"/>
      <c r="AC73" s="351"/>
      <c r="AD73" s="351"/>
      <c r="AE73" s="351"/>
      <c r="AF73" s="351"/>
      <c r="AG73" s="351"/>
      <c r="AH73" s="351"/>
      <c r="AI73" s="351"/>
      <c r="AJ73" s="351"/>
      <c r="AK73" s="351"/>
      <c r="AL73" s="351"/>
      <c r="AM73" s="351"/>
      <c r="AN73" s="351"/>
      <c r="AO73" s="351"/>
      <c r="AP73" s="351"/>
      <c r="AQ73" s="351"/>
      <c r="AR73" s="351"/>
      <c r="AS73" s="351"/>
      <c r="AT73" s="351"/>
    </row>
    <row r="74" spans="2:47" ht="14.4" x14ac:dyDescent="0.3">
      <c r="B74" s="351"/>
      <c r="C74" s="351"/>
      <c r="D74" s="351"/>
      <c r="E74" s="351"/>
      <c r="F74" s="351"/>
      <c r="G74" s="351"/>
      <c r="H74" s="351"/>
      <c r="I74" s="351"/>
      <c r="J74" s="351"/>
      <c r="K74" s="351"/>
      <c r="L74" s="351"/>
      <c r="M74" s="351"/>
      <c r="N74" s="351"/>
      <c r="O74" s="351"/>
      <c r="P74" s="351"/>
      <c r="Q74" s="351"/>
      <c r="R74" s="351"/>
      <c r="S74" s="351"/>
      <c r="T74" s="351"/>
      <c r="U74" s="351"/>
      <c r="V74" s="351"/>
      <c r="W74" s="351"/>
      <c r="X74" s="351"/>
      <c r="Y74" s="351"/>
      <c r="Z74" s="351"/>
      <c r="AA74" s="351"/>
      <c r="AB74" s="351"/>
      <c r="AC74" s="351"/>
      <c r="AD74" s="351"/>
      <c r="AE74" s="351"/>
      <c r="AF74" s="351"/>
      <c r="AG74" s="351"/>
      <c r="AH74" s="351"/>
      <c r="AI74" s="351"/>
      <c r="AJ74" s="351"/>
      <c r="AK74" s="351"/>
      <c r="AL74" s="351"/>
      <c r="AM74" s="351"/>
      <c r="AN74" s="351"/>
      <c r="AO74" s="351"/>
      <c r="AP74" s="351"/>
      <c r="AQ74" s="351"/>
      <c r="AR74" s="351"/>
      <c r="AS74" s="351"/>
      <c r="AT74" s="351"/>
    </row>
    <row r="75" spans="2:47" ht="14.4" x14ac:dyDescent="0.3">
      <c r="B75" s="351"/>
      <c r="C75" s="351"/>
      <c r="D75" s="351"/>
      <c r="E75" s="351"/>
      <c r="F75" s="351"/>
      <c r="G75" s="351"/>
      <c r="H75" s="351"/>
      <c r="I75" s="351"/>
      <c r="J75" s="351"/>
      <c r="K75" s="351"/>
      <c r="L75" s="351"/>
      <c r="M75" s="351"/>
      <c r="N75" s="351"/>
      <c r="O75" s="351"/>
      <c r="P75" s="351"/>
      <c r="Q75" s="351"/>
      <c r="R75" s="351"/>
      <c r="S75" s="351"/>
      <c r="T75" s="351"/>
      <c r="U75" s="351"/>
      <c r="V75" s="351"/>
      <c r="W75" s="351"/>
      <c r="X75" s="351"/>
      <c r="Y75" s="351"/>
      <c r="Z75" s="351"/>
      <c r="AA75" s="351"/>
      <c r="AB75" s="351"/>
      <c r="AC75" s="351"/>
      <c r="AD75" s="351"/>
      <c r="AE75" s="351"/>
      <c r="AF75" s="351"/>
      <c r="AG75" s="351"/>
      <c r="AH75" s="351"/>
      <c r="AI75" s="351"/>
      <c r="AJ75" s="351"/>
      <c r="AK75" s="351"/>
      <c r="AL75" s="351"/>
      <c r="AM75" s="351"/>
      <c r="AN75" s="351"/>
      <c r="AO75" s="351"/>
      <c r="AP75" s="351"/>
      <c r="AQ75" s="351"/>
      <c r="AR75" s="351"/>
      <c r="AS75" s="351"/>
      <c r="AT75" s="351"/>
    </row>
    <row r="76" spans="2:47" ht="14.4" x14ac:dyDescent="0.3">
      <c r="B76" s="351"/>
      <c r="C76" s="351"/>
      <c r="D76" s="351"/>
      <c r="E76" s="351"/>
      <c r="F76" s="351"/>
      <c r="G76" s="351"/>
      <c r="H76" s="351"/>
      <c r="I76" s="351"/>
      <c r="J76" s="351"/>
      <c r="K76" s="351"/>
      <c r="L76" s="351"/>
      <c r="M76" s="351"/>
      <c r="N76" s="351"/>
      <c r="O76" s="351"/>
      <c r="P76" s="351"/>
      <c r="Q76" s="351"/>
      <c r="R76" s="351"/>
      <c r="S76" s="351"/>
      <c r="T76" s="351"/>
      <c r="U76" s="351"/>
      <c r="V76" s="351"/>
      <c r="W76" s="351"/>
      <c r="X76" s="351"/>
      <c r="Y76" s="351"/>
      <c r="Z76" s="351"/>
      <c r="AA76" s="351"/>
      <c r="AB76" s="351"/>
      <c r="AC76" s="351"/>
      <c r="AD76" s="351"/>
      <c r="AE76" s="351"/>
      <c r="AF76" s="351"/>
      <c r="AG76" s="351"/>
      <c r="AH76" s="351"/>
      <c r="AI76" s="351"/>
      <c r="AJ76" s="351"/>
      <c r="AK76" s="351"/>
      <c r="AL76" s="351"/>
      <c r="AM76" s="351"/>
      <c r="AN76" s="351"/>
      <c r="AO76" s="351"/>
      <c r="AP76" s="351"/>
      <c r="AQ76" s="351"/>
      <c r="AR76" s="351"/>
      <c r="AS76" s="351"/>
      <c r="AT76" s="351"/>
    </row>
    <row r="77" spans="2:47" ht="14.4" x14ac:dyDescent="0.3">
      <c r="B77" s="351"/>
      <c r="C77" s="351"/>
      <c r="D77" s="351"/>
      <c r="E77" s="351"/>
      <c r="F77" s="351"/>
      <c r="G77" s="351"/>
      <c r="H77" s="351"/>
      <c r="I77" s="351"/>
      <c r="J77" s="351"/>
      <c r="K77" s="351"/>
      <c r="L77" s="351"/>
      <c r="M77" s="351"/>
      <c r="N77" s="351"/>
      <c r="O77" s="351"/>
      <c r="P77" s="351"/>
      <c r="Q77" s="351"/>
      <c r="R77" s="351"/>
      <c r="S77" s="351"/>
      <c r="T77" s="351"/>
      <c r="U77" s="351"/>
      <c r="V77" s="351"/>
      <c r="W77" s="351"/>
      <c r="X77" s="351"/>
      <c r="Y77" s="351"/>
      <c r="Z77" s="351"/>
      <c r="AA77" s="351"/>
      <c r="AB77" s="351"/>
      <c r="AC77" s="351"/>
      <c r="AD77" s="351"/>
      <c r="AE77" s="351"/>
      <c r="AF77" s="351"/>
      <c r="AG77" s="351"/>
      <c r="AH77" s="351"/>
      <c r="AI77" s="351"/>
      <c r="AJ77" s="351"/>
      <c r="AK77" s="351"/>
      <c r="AL77" s="351"/>
      <c r="AM77" s="351"/>
      <c r="AN77" s="351"/>
      <c r="AO77" s="351"/>
      <c r="AP77" s="351"/>
      <c r="AQ77" s="351"/>
      <c r="AR77" s="351"/>
      <c r="AS77" s="351"/>
      <c r="AT77" s="351"/>
    </row>
    <row r="78" spans="2:47" ht="14.4" x14ac:dyDescent="0.3">
      <c r="B78" s="351"/>
      <c r="C78" s="351"/>
      <c r="D78" s="351"/>
      <c r="E78" s="351"/>
      <c r="F78" s="351"/>
      <c r="G78" s="351"/>
      <c r="H78" s="351"/>
      <c r="I78" s="351"/>
      <c r="J78" s="351"/>
      <c r="K78" s="351"/>
      <c r="L78" s="351"/>
      <c r="M78" s="351"/>
      <c r="N78" s="351"/>
      <c r="O78" s="351"/>
      <c r="P78" s="351"/>
      <c r="Q78" s="351"/>
      <c r="R78" s="351"/>
      <c r="S78" s="351"/>
      <c r="T78" s="351"/>
      <c r="U78" s="351"/>
      <c r="V78" s="351"/>
      <c r="W78" s="351"/>
      <c r="X78" s="351"/>
      <c r="Y78" s="351"/>
      <c r="Z78" s="351"/>
      <c r="AA78" s="351"/>
      <c r="AB78" s="351"/>
      <c r="AC78" s="351"/>
      <c r="AD78" s="351"/>
      <c r="AE78" s="351"/>
      <c r="AF78" s="351"/>
      <c r="AG78" s="351"/>
      <c r="AH78" s="351"/>
      <c r="AI78" s="351"/>
      <c r="AJ78" s="351"/>
      <c r="AK78" s="351"/>
      <c r="AL78" s="351"/>
      <c r="AM78" s="351"/>
      <c r="AN78" s="351"/>
      <c r="AO78" s="351"/>
      <c r="AP78" s="351"/>
      <c r="AQ78" s="351"/>
      <c r="AR78" s="351"/>
      <c r="AS78" s="351"/>
      <c r="AT78" s="351"/>
    </row>
    <row r="79" spans="2:47" ht="14.4" x14ac:dyDescent="0.3">
      <c r="B79" s="351"/>
      <c r="C79" s="351"/>
      <c r="D79" s="351"/>
      <c r="E79" s="351"/>
      <c r="F79" s="351"/>
      <c r="G79" s="351"/>
      <c r="H79" s="351"/>
      <c r="I79" s="351"/>
      <c r="J79" s="351"/>
      <c r="K79" s="351"/>
      <c r="L79" s="351"/>
      <c r="M79" s="351"/>
      <c r="N79" s="351"/>
      <c r="O79" s="351"/>
      <c r="P79" s="351"/>
      <c r="Q79" s="351"/>
      <c r="R79" s="351"/>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row>
    <row r="80" spans="2:47" ht="14.4" x14ac:dyDescent="0.3">
      <c r="B80" s="351"/>
      <c r="C80" s="351"/>
      <c r="D80" s="351"/>
      <c r="E80" s="351"/>
      <c r="F80" s="351"/>
      <c r="G80" s="351"/>
      <c r="H80" s="351"/>
      <c r="I80" s="351"/>
      <c r="J80" s="351"/>
      <c r="K80" s="351"/>
      <c r="L80" s="351"/>
      <c r="M80" s="351"/>
      <c r="N80" s="351"/>
      <c r="O80" s="351"/>
      <c r="P80" s="351"/>
      <c r="Q80" s="351"/>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row>
    <row r="81" spans="2:46" ht="14.4" x14ac:dyDescent="0.3">
      <c r="B81" s="351"/>
      <c r="C81" s="351"/>
      <c r="D81" s="351"/>
      <c r="E81" s="351"/>
      <c r="F81" s="351"/>
      <c r="G81" s="351"/>
      <c r="H81" s="351"/>
      <c r="I81" s="351"/>
      <c r="J81" s="351"/>
      <c r="K81" s="351"/>
      <c r="L81" s="351"/>
      <c r="M81" s="351"/>
      <c r="N81" s="351"/>
      <c r="O81" s="351"/>
      <c r="P81" s="351"/>
      <c r="Q81" s="351"/>
      <c r="R81" s="351"/>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row>
    <row r="82" spans="2:46" ht="14.4" x14ac:dyDescent="0.3">
      <c r="B82" s="351"/>
      <c r="C82" s="351"/>
      <c r="D82" s="351"/>
      <c r="E82" s="351"/>
      <c r="F82" s="351"/>
      <c r="G82" s="351"/>
      <c r="H82" s="351"/>
      <c r="I82" s="351"/>
      <c r="J82" s="351"/>
      <c r="K82" s="351"/>
      <c r="L82" s="351"/>
      <c r="M82" s="351"/>
      <c r="N82" s="351"/>
      <c r="O82" s="351"/>
      <c r="P82" s="351"/>
      <c r="Q82" s="351"/>
      <c r="R82" s="351"/>
      <c r="S82" s="351"/>
      <c r="T82" s="351"/>
      <c r="U82" s="351"/>
      <c r="V82" s="351"/>
      <c r="W82" s="351"/>
      <c r="X82" s="351"/>
      <c r="Y82" s="351"/>
      <c r="Z82" s="351"/>
      <c r="AA82" s="351"/>
      <c r="AB82" s="351"/>
      <c r="AC82" s="351"/>
      <c r="AD82" s="351"/>
      <c r="AE82" s="351"/>
      <c r="AF82" s="351"/>
      <c r="AG82" s="351"/>
      <c r="AH82" s="351"/>
      <c r="AI82" s="351"/>
      <c r="AJ82" s="351"/>
      <c r="AK82" s="351"/>
      <c r="AL82" s="351"/>
      <c r="AM82" s="351"/>
      <c r="AN82" s="351"/>
      <c r="AO82" s="351"/>
      <c r="AP82" s="351"/>
      <c r="AQ82" s="351"/>
      <c r="AR82" s="351"/>
      <c r="AS82" s="351"/>
      <c r="AT82" s="351"/>
    </row>
    <row r="83" spans="2:46" ht="14.4" x14ac:dyDescent="0.3">
      <c r="B83" s="351"/>
      <c r="C83" s="351"/>
      <c r="D83" s="351"/>
      <c r="E83" s="351"/>
      <c r="F83" s="351"/>
      <c r="G83" s="351"/>
      <c r="H83" s="351"/>
      <c r="I83" s="351"/>
      <c r="J83" s="351"/>
      <c r="K83" s="351"/>
      <c r="L83" s="351"/>
      <c r="M83" s="351"/>
      <c r="N83" s="351"/>
      <c r="O83" s="351"/>
      <c r="P83" s="351"/>
      <c r="Q83" s="351"/>
      <c r="R83" s="351"/>
      <c r="S83" s="351"/>
      <c r="T83" s="351"/>
      <c r="U83" s="351"/>
      <c r="V83" s="351"/>
      <c r="W83" s="351"/>
      <c r="X83" s="351"/>
      <c r="Y83" s="351"/>
      <c r="Z83" s="351"/>
      <c r="AA83" s="351"/>
      <c r="AB83" s="351"/>
      <c r="AC83" s="351"/>
      <c r="AD83" s="351"/>
      <c r="AE83" s="351"/>
      <c r="AF83" s="351"/>
      <c r="AG83" s="351"/>
      <c r="AH83" s="351"/>
      <c r="AI83" s="351"/>
      <c r="AJ83" s="351"/>
      <c r="AK83" s="351"/>
      <c r="AL83" s="351"/>
      <c r="AM83" s="351"/>
      <c r="AN83" s="351"/>
      <c r="AO83" s="351"/>
      <c r="AP83" s="351"/>
      <c r="AQ83" s="351"/>
      <c r="AR83" s="351"/>
      <c r="AS83" s="351"/>
      <c r="AT83" s="351"/>
    </row>
    <row r="84" spans="2:46" ht="14.4" x14ac:dyDescent="0.3">
      <c r="B84" s="351"/>
      <c r="C84" s="351"/>
      <c r="D84" s="351"/>
      <c r="E84" s="351"/>
      <c r="F84" s="351"/>
      <c r="G84" s="351"/>
      <c r="H84" s="351"/>
      <c r="I84" s="351"/>
      <c r="J84" s="351"/>
      <c r="K84" s="351"/>
      <c r="L84" s="351"/>
      <c r="M84" s="351"/>
      <c r="N84" s="351"/>
      <c r="O84" s="351"/>
      <c r="P84" s="351"/>
      <c r="Q84" s="351"/>
      <c r="R84" s="351"/>
      <c r="S84" s="351"/>
      <c r="T84" s="351"/>
      <c r="U84" s="351"/>
      <c r="V84" s="351"/>
      <c r="W84" s="351"/>
      <c r="X84" s="351"/>
      <c r="Y84" s="351"/>
      <c r="Z84" s="351"/>
      <c r="AA84" s="351"/>
      <c r="AB84" s="351"/>
      <c r="AC84" s="351"/>
      <c r="AD84" s="351"/>
      <c r="AE84" s="351"/>
      <c r="AF84" s="351"/>
      <c r="AG84" s="351"/>
      <c r="AH84" s="351"/>
      <c r="AI84" s="351"/>
      <c r="AJ84" s="351"/>
      <c r="AK84" s="351"/>
      <c r="AL84" s="351"/>
      <c r="AM84" s="351"/>
      <c r="AN84" s="351"/>
      <c r="AO84" s="351"/>
      <c r="AP84" s="351"/>
      <c r="AQ84" s="351"/>
      <c r="AR84" s="351"/>
      <c r="AS84" s="351"/>
      <c r="AT84" s="351"/>
    </row>
    <row r="85" spans="2:46" ht="14.4" x14ac:dyDescent="0.3">
      <c r="B85" s="351"/>
      <c r="C85" s="351"/>
      <c r="D85" s="351"/>
      <c r="E85" s="351"/>
      <c r="F85" s="351"/>
      <c r="G85" s="351"/>
      <c r="H85" s="351"/>
      <c r="I85" s="351"/>
      <c r="J85" s="351"/>
      <c r="K85" s="351"/>
      <c r="L85" s="351"/>
      <c r="M85" s="351"/>
      <c r="N85" s="351"/>
      <c r="O85" s="351"/>
      <c r="P85" s="351"/>
      <c r="Q85" s="351"/>
      <c r="R85" s="351"/>
      <c r="S85" s="351"/>
      <c r="T85" s="351"/>
      <c r="U85" s="351"/>
      <c r="V85" s="351"/>
      <c r="W85" s="351"/>
      <c r="X85" s="351"/>
      <c r="Y85" s="351"/>
      <c r="Z85" s="351"/>
      <c r="AA85" s="351"/>
      <c r="AB85" s="351"/>
      <c r="AC85" s="351"/>
      <c r="AD85" s="351"/>
      <c r="AE85" s="351"/>
      <c r="AF85" s="351"/>
      <c r="AG85" s="351"/>
      <c r="AH85" s="351"/>
      <c r="AI85" s="351"/>
      <c r="AJ85" s="351"/>
      <c r="AK85" s="351"/>
      <c r="AL85" s="351"/>
      <c r="AM85" s="351"/>
      <c r="AN85" s="351"/>
      <c r="AO85" s="351"/>
      <c r="AP85" s="351"/>
      <c r="AQ85" s="351"/>
      <c r="AR85" s="351"/>
      <c r="AS85" s="351"/>
      <c r="AT85" s="351"/>
    </row>
    <row r="86" spans="2:46" ht="14.4" x14ac:dyDescent="0.3">
      <c r="B86" s="351"/>
      <c r="C86" s="351"/>
      <c r="D86" s="351"/>
      <c r="E86" s="351"/>
      <c r="F86" s="351"/>
      <c r="G86" s="351"/>
      <c r="H86" s="351"/>
      <c r="I86" s="351"/>
      <c r="J86" s="351"/>
      <c r="K86" s="351"/>
      <c r="L86" s="351"/>
      <c r="M86" s="351"/>
      <c r="N86" s="351"/>
      <c r="O86" s="351"/>
      <c r="P86" s="351"/>
      <c r="Q86" s="351"/>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row>
    <row r="87" spans="2:46" ht="14.4" x14ac:dyDescent="0.3">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row>
    <row r="88" spans="2:46" ht="14.4" x14ac:dyDescent="0.3">
      <c r="B88" s="351"/>
      <c r="C88" s="351"/>
      <c r="D88" s="351"/>
      <c r="E88" s="351"/>
      <c r="F88" s="351"/>
      <c r="G88" s="351"/>
      <c r="H88" s="351"/>
      <c r="I88" s="351"/>
      <c r="J88" s="351"/>
      <c r="K88" s="351"/>
      <c r="L88" s="351"/>
      <c r="M88" s="351"/>
      <c r="N88" s="351"/>
      <c r="O88" s="351"/>
      <c r="P88" s="351"/>
      <c r="Q88" s="351"/>
      <c r="R88" s="351"/>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row>
    <row r="89" spans="2:46" ht="14.4" x14ac:dyDescent="0.3">
      <c r="B89" s="351"/>
      <c r="C89" s="351"/>
      <c r="D89" s="351"/>
      <c r="E89" s="351"/>
      <c r="F89" s="351"/>
      <c r="G89" s="351"/>
      <c r="H89" s="351"/>
      <c r="I89" s="351"/>
      <c r="J89" s="351"/>
      <c r="K89" s="351"/>
      <c r="L89" s="351"/>
      <c r="M89" s="351"/>
      <c r="N89" s="351"/>
      <c r="O89" s="351"/>
      <c r="P89" s="351"/>
      <c r="Q89" s="351"/>
      <c r="R89" s="351"/>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row>
    <row r="90" spans="2:46" ht="14.4" x14ac:dyDescent="0.3">
      <c r="B90" s="351"/>
      <c r="C90" s="351"/>
      <c r="D90" s="351"/>
      <c r="E90" s="351"/>
      <c r="F90" s="351"/>
      <c r="G90" s="351"/>
      <c r="H90" s="351"/>
      <c r="I90" s="351"/>
      <c r="J90" s="351"/>
      <c r="K90" s="351"/>
      <c r="L90" s="351"/>
      <c r="M90" s="351"/>
      <c r="N90" s="351"/>
      <c r="O90" s="351"/>
      <c r="P90" s="351"/>
      <c r="Q90" s="351"/>
      <c r="R90" s="351"/>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row>
    <row r="91" spans="2:46" ht="14.4" x14ac:dyDescent="0.3">
      <c r="B91" s="351"/>
      <c r="C91" s="351"/>
      <c r="D91" s="351"/>
      <c r="E91" s="351"/>
      <c r="F91" s="351"/>
      <c r="G91" s="351"/>
      <c r="H91" s="351"/>
      <c r="I91" s="351"/>
      <c r="J91" s="351"/>
      <c r="K91" s="351"/>
      <c r="L91" s="351"/>
      <c r="M91" s="351"/>
      <c r="N91" s="351"/>
      <c r="O91" s="351"/>
      <c r="P91" s="351"/>
      <c r="Q91" s="351"/>
      <c r="R91" s="351"/>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row>
    <row r="92" spans="2:46" ht="14.4" x14ac:dyDescent="0.3">
      <c r="B92" s="351"/>
      <c r="C92" s="351"/>
      <c r="D92" s="351"/>
      <c r="E92" s="351"/>
      <c r="F92" s="351"/>
      <c r="G92" s="351"/>
      <c r="H92" s="351"/>
      <c r="I92" s="351"/>
      <c r="J92" s="351"/>
      <c r="K92" s="351"/>
      <c r="L92" s="351"/>
      <c r="M92" s="351"/>
      <c r="N92" s="351"/>
      <c r="O92" s="351"/>
      <c r="P92" s="351"/>
      <c r="Q92" s="351"/>
      <c r="R92" s="351"/>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row>
    <row r="93" spans="2:46" ht="14.4" x14ac:dyDescent="0.3">
      <c r="B93" s="351"/>
      <c r="C93" s="351"/>
      <c r="D93" s="351"/>
      <c r="E93" s="351"/>
      <c r="F93" s="351"/>
      <c r="G93" s="351"/>
      <c r="H93" s="351"/>
      <c r="I93" s="351"/>
      <c r="J93" s="351"/>
      <c r="K93" s="351"/>
      <c r="L93" s="351"/>
      <c r="M93" s="351"/>
      <c r="N93" s="351"/>
      <c r="O93" s="351"/>
      <c r="P93" s="351"/>
      <c r="Q93" s="351"/>
      <c r="R93" s="351"/>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row>
    <row r="94" spans="2:46" ht="14.4" x14ac:dyDescent="0.3">
      <c r="B94" s="351"/>
      <c r="C94" s="351"/>
      <c r="D94" s="351"/>
      <c r="E94" s="351"/>
      <c r="F94" s="351"/>
      <c r="G94" s="351"/>
      <c r="H94" s="351"/>
      <c r="I94" s="351"/>
      <c r="J94" s="351"/>
      <c r="K94" s="351"/>
      <c r="L94" s="351"/>
      <c r="M94" s="351"/>
      <c r="N94" s="351"/>
      <c r="O94" s="351"/>
      <c r="P94" s="351"/>
      <c r="Q94" s="351"/>
      <c r="R94" s="351"/>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row>
    <row r="95" spans="2:46" ht="14.4" x14ac:dyDescent="0.3">
      <c r="B95" s="351"/>
      <c r="C95" s="351"/>
      <c r="D95" s="351"/>
      <c r="E95" s="351"/>
      <c r="F95" s="351"/>
      <c r="G95" s="351"/>
      <c r="H95" s="351"/>
      <c r="I95" s="351"/>
      <c r="J95" s="351"/>
      <c r="K95" s="351"/>
      <c r="L95" s="351"/>
      <c r="M95" s="351"/>
      <c r="N95" s="351"/>
      <c r="O95" s="351"/>
      <c r="P95" s="351"/>
      <c r="Q95" s="351"/>
      <c r="R95" s="351"/>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row>
    <row r="96" spans="2:46" ht="14.4" x14ac:dyDescent="0.3">
      <c r="B96" s="351"/>
      <c r="C96" s="351"/>
      <c r="D96" s="351"/>
      <c r="E96" s="351"/>
      <c r="F96" s="351"/>
      <c r="G96" s="351"/>
      <c r="H96" s="351"/>
      <c r="I96" s="351"/>
      <c r="J96" s="351"/>
      <c r="K96" s="351"/>
      <c r="L96" s="351"/>
      <c r="M96" s="351"/>
      <c r="N96" s="351"/>
      <c r="O96" s="351"/>
      <c r="P96" s="351"/>
      <c r="Q96" s="351"/>
      <c r="R96" s="351"/>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row>
    <row r="97" spans="2:46" ht="14.4" x14ac:dyDescent="0.3">
      <c r="B97" s="351"/>
      <c r="C97" s="351"/>
      <c r="D97" s="351"/>
      <c r="E97" s="351"/>
      <c r="F97" s="351"/>
      <c r="G97" s="351"/>
      <c r="H97" s="351"/>
      <c r="I97" s="351"/>
      <c r="J97" s="351"/>
      <c r="K97" s="351"/>
      <c r="L97" s="351"/>
      <c r="M97" s="351"/>
      <c r="N97" s="351"/>
      <c r="O97" s="351"/>
      <c r="P97" s="351"/>
      <c r="Q97" s="351"/>
      <c r="R97" s="351"/>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row>
    <row r="98" spans="2:46" ht="14.4" x14ac:dyDescent="0.3">
      <c r="B98" s="351"/>
      <c r="C98" s="351"/>
      <c r="D98" s="351"/>
      <c r="E98" s="351"/>
      <c r="F98" s="351"/>
      <c r="G98" s="351"/>
      <c r="H98" s="351"/>
      <c r="I98" s="351"/>
      <c r="J98" s="351"/>
      <c r="K98" s="351"/>
      <c r="L98" s="351"/>
      <c r="M98" s="351"/>
      <c r="N98" s="351"/>
      <c r="O98" s="351"/>
      <c r="P98" s="351"/>
      <c r="Q98" s="351"/>
      <c r="R98" s="351"/>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row>
    <row r="99" spans="2:46" ht="14.4" x14ac:dyDescent="0.3">
      <c r="B99" s="351"/>
      <c r="C99" s="351"/>
      <c r="D99" s="351"/>
      <c r="E99" s="351"/>
      <c r="F99" s="351"/>
      <c r="G99" s="351"/>
      <c r="H99" s="351"/>
      <c r="I99" s="351"/>
      <c r="J99" s="351"/>
      <c r="K99" s="351"/>
      <c r="L99" s="351"/>
      <c r="M99" s="351"/>
      <c r="N99" s="351"/>
      <c r="O99" s="351"/>
      <c r="P99" s="351"/>
      <c r="Q99" s="351"/>
      <c r="R99" s="351"/>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row>
    <row r="100" spans="2:46" ht="14.4" x14ac:dyDescent="0.3">
      <c r="B100" s="351"/>
      <c r="C100" s="351"/>
      <c r="D100" s="351"/>
      <c r="E100" s="351"/>
      <c r="F100" s="351"/>
      <c r="G100" s="351"/>
      <c r="H100" s="351"/>
      <c r="I100" s="351"/>
      <c r="J100" s="351"/>
      <c r="K100" s="351"/>
      <c r="L100" s="351"/>
      <c r="M100" s="351"/>
      <c r="N100" s="351"/>
      <c r="O100" s="351"/>
      <c r="P100" s="351"/>
      <c r="Q100" s="351"/>
      <c r="R100" s="351"/>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row>
    <row r="101" spans="2:46" ht="14.4" x14ac:dyDescent="0.3">
      <c r="B101" s="351"/>
      <c r="C101" s="351"/>
      <c r="D101" s="351"/>
      <c r="E101" s="351"/>
      <c r="F101" s="351"/>
      <c r="G101" s="351"/>
      <c r="H101" s="351"/>
      <c r="I101" s="351"/>
      <c r="J101" s="351"/>
      <c r="K101" s="351"/>
      <c r="L101" s="351"/>
      <c r="M101" s="351"/>
      <c r="N101" s="351"/>
      <c r="O101" s="351"/>
      <c r="P101" s="351"/>
      <c r="Q101" s="351"/>
      <c r="R101" s="351"/>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row>
    <row r="102" spans="2:46" ht="14.4" x14ac:dyDescent="0.3">
      <c r="B102" s="351"/>
      <c r="C102" s="351"/>
      <c r="D102" s="351"/>
      <c r="E102" s="351"/>
      <c r="F102" s="351"/>
      <c r="G102" s="351"/>
      <c r="H102" s="351"/>
      <c r="I102" s="351"/>
      <c r="J102" s="351"/>
      <c r="K102" s="351"/>
      <c r="L102" s="351"/>
      <c r="M102" s="351"/>
      <c r="N102" s="351"/>
      <c r="O102" s="351"/>
      <c r="P102" s="351"/>
      <c r="Q102" s="351"/>
      <c r="R102" s="351"/>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row>
    <row r="103" spans="2:46" ht="14.4" x14ac:dyDescent="0.3">
      <c r="B103" s="351"/>
      <c r="C103" s="351"/>
      <c r="D103" s="351"/>
      <c r="E103" s="351"/>
      <c r="F103" s="351"/>
      <c r="G103" s="351"/>
      <c r="H103" s="351"/>
      <c r="I103" s="351"/>
      <c r="J103" s="351"/>
      <c r="K103" s="351"/>
      <c r="L103" s="351"/>
      <c r="M103" s="351"/>
      <c r="N103" s="351"/>
      <c r="O103" s="351"/>
      <c r="P103" s="351"/>
      <c r="Q103" s="351"/>
      <c r="R103" s="351"/>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row>
    <row r="104" spans="2:46" ht="14.4" x14ac:dyDescent="0.3">
      <c r="B104" s="351"/>
      <c r="C104" s="351"/>
      <c r="D104" s="351"/>
      <c r="E104" s="351"/>
      <c r="F104" s="351"/>
      <c r="G104" s="351"/>
      <c r="H104" s="351"/>
      <c r="I104" s="351"/>
      <c r="J104" s="351"/>
      <c r="K104" s="351"/>
      <c r="L104" s="351"/>
      <c r="M104" s="351"/>
      <c r="N104" s="351"/>
      <c r="O104" s="351"/>
      <c r="P104" s="351"/>
      <c r="Q104" s="351"/>
      <c r="R104" s="351"/>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row>
    <row r="105" spans="2:46" ht="14.4" x14ac:dyDescent="0.3">
      <c r="B105" s="351"/>
      <c r="C105" s="351"/>
      <c r="D105" s="351"/>
      <c r="E105" s="351"/>
      <c r="F105" s="351"/>
      <c r="G105" s="351"/>
      <c r="H105" s="351"/>
      <c r="I105" s="351"/>
      <c r="J105" s="351"/>
      <c r="K105" s="351"/>
      <c r="L105" s="351"/>
      <c r="M105" s="351"/>
      <c r="N105" s="351"/>
      <c r="O105" s="351"/>
      <c r="P105" s="351"/>
      <c r="Q105" s="351"/>
      <c r="R105" s="351"/>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row>
    <row r="106" spans="2:46" ht="14.4" x14ac:dyDescent="0.3">
      <c r="B106" s="351"/>
      <c r="C106" s="351"/>
      <c r="D106" s="351"/>
      <c r="E106" s="351"/>
      <c r="F106" s="351"/>
      <c r="G106" s="351"/>
      <c r="H106" s="351"/>
      <c r="I106" s="351"/>
      <c r="J106" s="351"/>
      <c r="K106" s="351"/>
      <c r="L106" s="351"/>
      <c r="M106" s="351"/>
      <c r="N106" s="351"/>
      <c r="O106" s="351"/>
      <c r="P106" s="351"/>
      <c r="Q106" s="351"/>
      <c r="R106" s="351"/>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row>
    <row r="107" spans="2:46" ht="14.4" x14ac:dyDescent="0.3">
      <c r="B107" s="351"/>
      <c r="C107" s="351"/>
      <c r="D107" s="351"/>
      <c r="E107" s="351"/>
      <c r="F107" s="351"/>
      <c r="G107" s="351"/>
      <c r="H107" s="351"/>
      <c r="I107" s="351"/>
      <c r="J107" s="351"/>
      <c r="K107" s="351"/>
      <c r="L107" s="351"/>
      <c r="M107" s="351"/>
      <c r="N107" s="351"/>
      <c r="O107" s="351"/>
      <c r="P107" s="351"/>
      <c r="Q107" s="351"/>
      <c r="R107" s="351"/>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row>
    <row r="108" spans="2:46" ht="14.4" x14ac:dyDescent="0.3">
      <c r="B108" s="351"/>
      <c r="C108" s="351"/>
      <c r="D108" s="351"/>
      <c r="E108" s="351"/>
      <c r="F108" s="351"/>
      <c r="G108" s="351"/>
      <c r="H108" s="351"/>
      <c r="I108" s="351"/>
      <c r="J108" s="351"/>
      <c r="K108" s="351"/>
      <c r="L108" s="351"/>
      <c r="M108" s="351"/>
      <c r="N108" s="351"/>
      <c r="O108" s="351"/>
      <c r="P108" s="351"/>
      <c r="Q108" s="351"/>
      <c r="R108" s="351"/>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row>
    <row r="109" spans="2:46" ht="14.4" x14ac:dyDescent="0.3">
      <c r="B109" s="351"/>
      <c r="C109" s="351"/>
      <c r="D109" s="351"/>
      <c r="E109" s="351"/>
      <c r="F109" s="351"/>
      <c r="G109" s="351"/>
      <c r="H109" s="351"/>
      <c r="I109" s="351"/>
      <c r="J109" s="351"/>
      <c r="K109" s="351"/>
      <c r="L109" s="351"/>
      <c r="M109" s="351"/>
      <c r="N109" s="351"/>
      <c r="O109" s="351"/>
      <c r="P109" s="351"/>
      <c r="Q109" s="351"/>
      <c r="R109" s="351"/>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row>
    <row r="110" spans="2:46" ht="14.4" x14ac:dyDescent="0.3">
      <c r="B110" s="351"/>
      <c r="C110" s="351"/>
      <c r="D110" s="351"/>
      <c r="E110" s="351"/>
      <c r="F110" s="351"/>
      <c r="G110" s="351"/>
      <c r="H110" s="351"/>
      <c r="I110" s="351"/>
      <c r="J110" s="351"/>
      <c r="K110" s="351"/>
      <c r="L110" s="351"/>
      <c r="M110" s="351"/>
      <c r="N110" s="351"/>
      <c r="O110" s="351"/>
      <c r="P110" s="351"/>
      <c r="Q110" s="351"/>
      <c r="R110" s="351"/>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row>
    <row r="111" spans="2:46" ht="14.4" x14ac:dyDescent="0.3">
      <c r="B111" s="351"/>
      <c r="C111" s="351"/>
      <c r="D111" s="351"/>
      <c r="E111" s="351"/>
      <c r="F111" s="351"/>
      <c r="G111" s="351"/>
      <c r="H111" s="351"/>
      <c r="I111" s="351"/>
      <c r="J111" s="351"/>
      <c r="K111" s="351"/>
      <c r="L111" s="351"/>
      <c r="M111" s="351"/>
      <c r="N111" s="351"/>
      <c r="O111" s="351"/>
      <c r="P111" s="351"/>
      <c r="Q111" s="351"/>
      <c r="R111" s="351"/>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row>
    <row r="112" spans="2:46" ht="14.4" x14ac:dyDescent="0.3">
      <c r="B112" s="351"/>
      <c r="C112" s="351"/>
      <c r="D112" s="351"/>
      <c r="E112" s="351"/>
      <c r="F112" s="351"/>
      <c r="G112" s="351"/>
      <c r="H112" s="351"/>
      <c r="I112" s="351"/>
      <c r="J112" s="351"/>
      <c r="K112" s="351"/>
      <c r="L112" s="351"/>
      <c r="M112" s="351"/>
      <c r="N112" s="351"/>
      <c r="O112" s="351"/>
      <c r="P112" s="351"/>
      <c r="Q112" s="351"/>
      <c r="R112" s="351"/>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row>
    <row r="113" spans="2:46" ht="14.4" x14ac:dyDescent="0.3">
      <c r="B113" s="351"/>
      <c r="C113" s="351"/>
      <c r="D113" s="351"/>
      <c r="E113" s="351"/>
      <c r="F113" s="351"/>
      <c r="G113" s="351"/>
      <c r="H113" s="351"/>
      <c r="I113" s="351"/>
      <c r="J113" s="351"/>
      <c r="K113" s="351"/>
      <c r="L113" s="351"/>
      <c r="M113" s="351"/>
      <c r="N113" s="351"/>
      <c r="O113" s="351"/>
      <c r="P113" s="351"/>
      <c r="Q113" s="351"/>
      <c r="R113" s="351"/>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row>
    <row r="114" spans="2:46" ht="14.4" x14ac:dyDescent="0.3">
      <c r="B114" s="351"/>
      <c r="C114" s="351"/>
      <c r="D114" s="351"/>
      <c r="E114" s="351"/>
      <c r="F114" s="351"/>
      <c r="G114" s="351"/>
      <c r="H114" s="351"/>
      <c r="I114" s="351"/>
      <c r="J114" s="351"/>
      <c r="K114" s="351"/>
      <c r="L114" s="351"/>
      <c r="M114" s="351"/>
      <c r="N114" s="351"/>
      <c r="O114" s="351"/>
      <c r="P114" s="351"/>
      <c r="Q114" s="351"/>
      <c r="R114" s="351"/>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row>
    <row r="115" spans="2:46" ht="14.4" x14ac:dyDescent="0.3">
      <c r="B115" s="351"/>
      <c r="C115" s="351"/>
      <c r="D115" s="351"/>
      <c r="E115" s="351"/>
      <c r="F115" s="351"/>
      <c r="G115" s="351"/>
      <c r="H115" s="351"/>
      <c r="I115" s="351"/>
      <c r="J115" s="351"/>
      <c r="K115" s="351"/>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row>
    <row r="116" spans="2:46" ht="14.4" x14ac:dyDescent="0.3">
      <c r="B116" s="351"/>
      <c r="C116" s="351"/>
      <c r="D116" s="351"/>
      <c r="E116" s="351"/>
      <c r="F116" s="351"/>
      <c r="G116" s="351"/>
      <c r="H116" s="351"/>
      <c r="I116" s="351"/>
      <c r="J116" s="351"/>
      <c r="K116" s="351"/>
      <c r="L116" s="351"/>
      <c r="M116" s="351"/>
      <c r="N116" s="351"/>
      <c r="O116" s="351"/>
      <c r="P116" s="351"/>
      <c r="Q116" s="351"/>
      <c r="R116" s="351"/>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row>
    <row r="117" spans="2:46" ht="14.4" x14ac:dyDescent="0.3">
      <c r="B117" s="351"/>
      <c r="C117" s="351"/>
      <c r="D117" s="351"/>
      <c r="E117" s="351"/>
      <c r="F117" s="351"/>
      <c r="G117" s="351"/>
      <c r="H117" s="351"/>
      <c r="I117" s="351"/>
      <c r="J117" s="351"/>
      <c r="K117" s="351"/>
      <c r="L117" s="351"/>
      <c r="M117" s="351"/>
      <c r="N117" s="351"/>
      <c r="O117" s="351"/>
      <c r="P117" s="351"/>
      <c r="Q117" s="351"/>
      <c r="R117" s="351"/>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row>
    <row r="118" spans="2:46" ht="14.4" x14ac:dyDescent="0.3">
      <c r="B118" s="351"/>
      <c r="C118" s="351"/>
      <c r="D118" s="351"/>
      <c r="E118" s="351"/>
      <c r="F118" s="351"/>
      <c r="G118" s="351"/>
      <c r="H118" s="351"/>
      <c r="I118" s="351"/>
      <c r="J118" s="351"/>
      <c r="K118" s="351"/>
      <c r="L118" s="351"/>
      <c r="M118" s="351"/>
      <c r="N118" s="351"/>
      <c r="O118" s="351"/>
      <c r="P118" s="351"/>
      <c r="Q118" s="351"/>
      <c r="R118" s="351"/>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row>
    <row r="119" spans="2:46" ht="14.4" x14ac:dyDescent="0.3">
      <c r="B119" s="351"/>
      <c r="C119" s="351"/>
      <c r="D119" s="351"/>
      <c r="E119" s="351"/>
      <c r="F119" s="351"/>
      <c r="G119" s="351"/>
      <c r="H119" s="351"/>
      <c r="I119" s="351"/>
      <c r="J119" s="351"/>
      <c r="K119" s="351"/>
      <c r="L119" s="351"/>
      <c r="M119" s="351"/>
      <c r="N119" s="351"/>
      <c r="O119" s="351"/>
      <c r="P119" s="351"/>
      <c r="Q119" s="351"/>
      <c r="R119" s="351"/>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row>
    <row r="120" spans="2:46" ht="14.4" x14ac:dyDescent="0.3">
      <c r="B120" s="351"/>
      <c r="C120" s="351"/>
      <c r="D120" s="351"/>
      <c r="E120" s="351"/>
      <c r="F120" s="351"/>
      <c r="G120" s="351"/>
      <c r="H120" s="351"/>
      <c r="I120" s="351"/>
      <c r="J120" s="351"/>
      <c r="K120" s="351"/>
      <c r="L120" s="351"/>
      <c r="M120" s="351"/>
      <c r="N120" s="351"/>
      <c r="O120" s="351"/>
      <c r="P120" s="351"/>
      <c r="Q120" s="351"/>
      <c r="R120" s="351"/>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row>
    <row r="121" spans="2:46" ht="14.4" x14ac:dyDescent="0.3">
      <c r="B121" s="351"/>
      <c r="C121" s="351"/>
      <c r="D121" s="351"/>
      <c r="E121" s="351"/>
      <c r="F121" s="351"/>
      <c r="G121" s="351"/>
      <c r="H121" s="351"/>
      <c r="I121" s="351"/>
      <c r="J121" s="351"/>
      <c r="K121" s="351"/>
      <c r="L121" s="351"/>
      <c r="M121" s="351"/>
      <c r="N121" s="351"/>
      <c r="O121" s="351"/>
      <c r="P121" s="351"/>
      <c r="Q121" s="351"/>
      <c r="R121" s="351"/>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row>
    <row r="122" spans="2:46" ht="14.4" x14ac:dyDescent="0.3">
      <c r="B122" s="351"/>
      <c r="C122" s="351"/>
      <c r="D122" s="351"/>
      <c r="E122" s="351"/>
      <c r="F122" s="351"/>
      <c r="G122" s="351"/>
      <c r="H122" s="351"/>
      <c r="I122" s="351"/>
      <c r="J122" s="351"/>
      <c r="K122" s="351"/>
      <c r="L122" s="351"/>
      <c r="M122" s="351"/>
      <c r="N122" s="351"/>
      <c r="O122" s="351"/>
      <c r="P122" s="351"/>
      <c r="Q122" s="351"/>
      <c r="R122" s="351"/>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row>
    <row r="123" spans="2:46" ht="14.4" x14ac:dyDescent="0.3">
      <c r="B123" s="351"/>
      <c r="C123" s="351"/>
      <c r="D123" s="351"/>
      <c r="E123" s="351"/>
      <c r="F123" s="351"/>
      <c r="G123" s="351"/>
      <c r="H123" s="351"/>
      <c r="I123" s="351"/>
      <c r="J123" s="351"/>
      <c r="K123" s="351"/>
      <c r="L123" s="351"/>
      <c r="M123" s="351"/>
      <c r="N123" s="351"/>
      <c r="O123" s="351"/>
      <c r="P123" s="351"/>
      <c r="Q123" s="351"/>
      <c r="R123" s="351"/>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row>
    <row r="124" spans="2:46" ht="14.4" x14ac:dyDescent="0.3">
      <c r="B124" s="351"/>
      <c r="C124" s="351"/>
      <c r="D124" s="351"/>
      <c r="E124" s="351"/>
      <c r="F124" s="351"/>
      <c r="G124" s="351"/>
      <c r="H124" s="351"/>
      <c r="I124" s="351"/>
      <c r="J124" s="351"/>
      <c r="K124" s="351"/>
      <c r="L124" s="351"/>
      <c r="M124" s="351"/>
      <c r="N124" s="351"/>
      <c r="O124" s="351"/>
      <c r="P124" s="351"/>
      <c r="Q124" s="351"/>
      <c r="R124" s="351"/>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row>
    <row r="125" spans="2:46" ht="14.4" x14ac:dyDescent="0.3">
      <c r="B125" s="351"/>
      <c r="C125" s="351"/>
      <c r="D125" s="351"/>
      <c r="E125" s="351"/>
      <c r="F125" s="351"/>
      <c r="G125" s="351"/>
      <c r="H125" s="351"/>
      <c r="I125" s="351"/>
      <c r="J125" s="351"/>
      <c r="K125" s="351"/>
      <c r="L125" s="351"/>
      <c r="M125" s="351"/>
      <c r="N125" s="351"/>
      <c r="O125" s="351"/>
      <c r="P125" s="351"/>
      <c r="Q125" s="351"/>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row>
    <row r="126" spans="2:46" ht="14.4" x14ac:dyDescent="0.3">
      <c r="B126" s="351"/>
      <c r="C126" s="351"/>
      <c r="D126" s="351"/>
      <c r="E126" s="351"/>
      <c r="F126" s="351"/>
      <c r="G126" s="351"/>
      <c r="H126" s="351"/>
      <c r="I126" s="351"/>
      <c r="J126" s="351"/>
      <c r="K126" s="351"/>
      <c r="L126" s="351"/>
      <c r="M126" s="351"/>
      <c r="N126" s="351"/>
      <c r="O126" s="351"/>
      <c r="P126" s="351"/>
      <c r="Q126" s="351"/>
      <c r="R126" s="351"/>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row>
    <row r="127" spans="2:46" ht="14.4" x14ac:dyDescent="0.3">
      <c r="B127" s="351"/>
      <c r="C127" s="351"/>
      <c r="D127" s="351"/>
      <c r="E127" s="351"/>
      <c r="F127" s="351"/>
      <c r="G127" s="351"/>
      <c r="H127" s="351"/>
      <c r="I127" s="351"/>
      <c r="J127" s="351"/>
      <c r="K127" s="351"/>
      <c r="L127" s="351"/>
      <c r="M127" s="351"/>
      <c r="N127" s="351"/>
      <c r="O127" s="351"/>
      <c r="P127" s="351"/>
      <c r="Q127" s="351"/>
      <c r="R127" s="351"/>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row>
    <row r="128" spans="2:46" ht="14.4" x14ac:dyDescent="0.3">
      <c r="B128" s="351"/>
      <c r="C128" s="351"/>
      <c r="D128" s="351"/>
      <c r="E128" s="351"/>
      <c r="F128" s="351"/>
      <c r="G128" s="351"/>
      <c r="H128" s="351"/>
      <c r="I128" s="351"/>
      <c r="J128" s="351"/>
      <c r="K128" s="351"/>
      <c r="L128" s="351"/>
      <c r="M128" s="351"/>
      <c r="N128" s="351"/>
      <c r="O128" s="351"/>
      <c r="P128" s="351"/>
      <c r="Q128" s="351"/>
      <c r="R128" s="351"/>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row>
    <row r="129" spans="2:46" ht="14.4" x14ac:dyDescent="0.3">
      <c r="B129" s="351"/>
      <c r="C129" s="351"/>
      <c r="D129" s="351"/>
      <c r="E129" s="351"/>
      <c r="F129" s="351"/>
      <c r="G129" s="351"/>
      <c r="H129" s="351"/>
      <c r="I129" s="351"/>
      <c r="J129" s="351"/>
      <c r="K129" s="351"/>
      <c r="L129" s="351"/>
      <c r="M129" s="351"/>
      <c r="N129" s="351"/>
      <c r="O129" s="351"/>
      <c r="P129" s="351"/>
      <c r="Q129" s="351"/>
      <c r="R129" s="351"/>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row>
    <row r="130" spans="2:46" ht="14.4" x14ac:dyDescent="0.3">
      <c r="B130" s="351"/>
      <c r="C130" s="351"/>
      <c r="D130" s="351"/>
      <c r="E130" s="351"/>
      <c r="F130" s="351"/>
      <c r="G130" s="351"/>
      <c r="H130" s="351"/>
      <c r="I130" s="351"/>
      <c r="J130" s="351"/>
      <c r="K130" s="351"/>
      <c r="L130" s="351"/>
      <c r="M130" s="351"/>
      <c r="N130" s="351"/>
      <c r="O130" s="351"/>
      <c r="P130" s="351"/>
      <c r="Q130" s="351"/>
      <c r="R130" s="351"/>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row>
    <row r="131" spans="2:46" ht="14.4" x14ac:dyDescent="0.3">
      <c r="B131" s="351"/>
      <c r="C131" s="351"/>
      <c r="D131" s="351"/>
      <c r="E131" s="351"/>
      <c r="F131" s="351"/>
      <c r="G131" s="351"/>
      <c r="H131" s="351"/>
      <c r="I131" s="351"/>
      <c r="J131" s="351"/>
      <c r="K131" s="351"/>
      <c r="L131" s="351"/>
      <c r="M131" s="351"/>
      <c r="N131" s="351"/>
      <c r="O131" s="351"/>
      <c r="P131" s="351"/>
      <c r="Q131" s="351"/>
      <c r="R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row>
    <row r="132" spans="2:46" ht="14.4" x14ac:dyDescent="0.3">
      <c r="B132" s="351"/>
      <c r="C132" s="351"/>
      <c r="D132" s="351"/>
      <c r="E132" s="351"/>
      <c r="F132" s="351"/>
      <c r="G132" s="351"/>
      <c r="H132" s="351"/>
      <c r="I132" s="351"/>
      <c r="J132" s="351"/>
      <c r="K132" s="351"/>
      <c r="L132" s="351"/>
      <c r="M132" s="351"/>
      <c r="N132" s="351"/>
      <c r="O132" s="351"/>
      <c r="P132" s="351"/>
      <c r="Q132" s="351"/>
      <c r="R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row>
    <row r="133" spans="2:46" ht="14.4" x14ac:dyDescent="0.3">
      <c r="B133" s="351"/>
      <c r="C133" s="351"/>
      <c r="D133" s="351"/>
      <c r="E133" s="351"/>
      <c r="F133" s="351"/>
      <c r="G133" s="351"/>
      <c r="H133" s="351"/>
      <c r="I133" s="351"/>
      <c r="J133" s="351"/>
      <c r="K133" s="351"/>
      <c r="L133" s="351"/>
      <c r="M133" s="351"/>
      <c r="N133" s="351"/>
      <c r="O133" s="351"/>
      <c r="P133" s="351"/>
      <c r="Q133" s="351"/>
      <c r="R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row>
    <row r="134" spans="2:46" ht="14.4" x14ac:dyDescent="0.3">
      <c r="B134" s="351"/>
      <c r="C134" s="351"/>
      <c r="D134" s="351"/>
      <c r="E134" s="351"/>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row>
    <row r="135" spans="2:46" ht="14.4" x14ac:dyDescent="0.3">
      <c r="B135" s="351"/>
      <c r="C135" s="351"/>
      <c r="D135" s="351"/>
      <c r="E135" s="351"/>
      <c r="F135" s="351"/>
      <c r="G135" s="351"/>
      <c r="H135" s="351"/>
      <c r="I135" s="351"/>
      <c r="J135" s="351"/>
      <c r="K135" s="351"/>
      <c r="L135" s="351"/>
      <c r="M135" s="351"/>
      <c r="N135" s="351"/>
      <c r="O135" s="351"/>
      <c r="P135" s="351"/>
      <c r="Q135" s="351"/>
      <c r="R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row>
    <row r="136" spans="2:46" ht="14.4" x14ac:dyDescent="0.3">
      <c r="B136" s="351"/>
      <c r="C136" s="351"/>
      <c r="D136" s="351"/>
      <c r="E136" s="351"/>
      <c r="F136" s="351"/>
      <c r="G136" s="351"/>
      <c r="H136" s="351"/>
      <c r="I136" s="351"/>
      <c r="J136" s="351"/>
      <c r="K136" s="351"/>
      <c r="L136" s="351"/>
      <c r="M136" s="351"/>
      <c r="N136" s="351"/>
      <c r="O136" s="351"/>
      <c r="P136" s="351"/>
      <c r="Q136" s="351"/>
      <c r="R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row>
    <row r="137" spans="2:46" ht="14.4" x14ac:dyDescent="0.3">
      <c r="B137" s="351"/>
      <c r="C137" s="351"/>
      <c r="D137" s="351"/>
      <c r="E137" s="351"/>
      <c r="F137" s="351"/>
      <c r="G137" s="351"/>
      <c r="H137" s="351"/>
      <c r="I137" s="351"/>
      <c r="J137" s="351"/>
      <c r="K137" s="351"/>
      <c r="L137" s="351"/>
      <c r="M137" s="351"/>
      <c r="N137" s="351"/>
      <c r="O137" s="351"/>
      <c r="P137" s="351"/>
      <c r="Q137" s="351"/>
      <c r="R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row>
    <row r="138" spans="2:46" ht="14.4" x14ac:dyDescent="0.3">
      <c r="B138" s="351"/>
      <c r="C138" s="351"/>
      <c r="D138" s="351"/>
      <c r="E138" s="351"/>
      <c r="F138" s="351"/>
      <c r="G138" s="351"/>
      <c r="H138" s="351"/>
      <c r="I138" s="351"/>
      <c r="J138" s="351"/>
      <c r="K138" s="351"/>
      <c r="L138" s="351"/>
      <c r="M138" s="351"/>
      <c r="N138" s="351"/>
      <c r="O138" s="351"/>
      <c r="P138" s="351"/>
      <c r="Q138" s="351"/>
      <c r="R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row>
    <row r="139" spans="2:46" ht="14.4" x14ac:dyDescent="0.3">
      <c r="B139" s="351"/>
      <c r="C139" s="351"/>
      <c r="D139" s="351"/>
      <c r="E139" s="351"/>
      <c r="F139" s="351"/>
      <c r="G139" s="351"/>
      <c r="H139" s="351"/>
      <c r="I139" s="351"/>
      <c r="J139" s="351"/>
      <c r="K139" s="351"/>
      <c r="L139" s="351"/>
      <c r="M139" s="351"/>
      <c r="N139" s="351"/>
      <c r="O139" s="351"/>
      <c r="P139" s="351"/>
      <c r="Q139" s="351"/>
      <c r="R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row>
    <row r="140" spans="2:46" ht="14.4" x14ac:dyDescent="0.3">
      <c r="B140" s="351"/>
      <c r="C140" s="351"/>
      <c r="D140" s="351"/>
      <c r="E140" s="351"/>
      <c r="F140" s="351"/>
      <c r="G140" s="351"/>
      <c r="H140" s="351"/>
      <c r="I140" s="351"/>
      <c r="J140" s="351"/>
      <c r="K140" s="351"/>
      <c r="L140" s="351"/>
      <c r="M140" s="351"/>
      <c r="N140" s="351"/>
      <c r="O140" s="351"/>
      <c r="P140" s="351"/>
      <c r="Q140" s="351"/>
      <c r="R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row>
    <row r="141" spans="2:46" ht="14.4" x14ac:dyDescent="0.3">
      <c r="B141" s="351"/>
      <c r="C141" s="351"/>
      <c r="D141" s="351"/>
      <c r="E141" s="351"/>
      <c r="F141" s="351"/>
      <c r="G141" s="351"/>
      <c r="H141" s="351"/>
      <c r="I141" s="351"/>
      <c r="J141" s="351"/>
      <c r="K141" s="351"/>
      <c r="L141" s="351"/>
      <c r="M141" s="351"/>
      <c r="N141" s="351"/>
      <c r="O141" s="351"/>
      <c r="P141" s="351"/>
      <c r="Q141" s="351"/>
      <c r="R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row>
    <row r="142" spans="2:46" ht="14.4" x14ac:dyDescent="0.3">
      <c r="B142" s="351"/>
      <c r="C142" s="351"/>
      <c r="D142" s="351"/>
      <c r="E142" s="351"/>
      <c r="F142" s="351"/>
      <c r="G142" s="351"/>
      <c r="H142" s="351"/>
      <c r="I142" s="351"/>
      <c r="J142" s="351"/>
      <c r="K142" s="351"/>
      <c r="L142" s="351"/>
      <c r="M142" s="351"/>
      <c r="N142" s="351"/>
      <c r="O142" s="351"/>
      <c r="P142" s="351"/>
      <c r="Q142" s="351"/>
      <c r="R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row>
    <row r="143" spans="2:46" ht="14.4" x14ac:dyDescent="0.3">
      <c r="B143" s="351"/>
      <c r="C143" s="351"/>
      <c r="D143" s="351"/>
      <c r="E143" s="351"/>
      <c r="F143" s="351"/>
      <c r="G143" s="351"/>
      <c r="H143" s="351"/>
      <c r="I143" s="351"/>
      <c r="J143" s="351"/>
      <c r="K143" s="351"/>
      <c r="L143" s="351"/>
      <c r="M143" s="351"/>
      <c r="N143" s="351"/>
      <c r="O143" s="351"/>
      <c r="P143" s="351"/>
      <c r="Q143" s="351"/>
      <c r="R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row>
    <row r="144" spans="2:46" ht="14.4" x14ac:dyDescent="0.3">
      <c r="B144" s="351"/>
      <c r="C144" s="351"/>
      <c r="D144" s="351"/>
      <c r="E144" s="351"/>
      <c r="F144" s="351"/>
      <c r="G144" s="351"/>
      <c r="H144" s="351"/>
      <c r="I144" s="351"/>
      <c r="J144" s="351"/>
      <c r="K144" s="351"/>
      <c r="L144" s="351"/>
      <c r="M144" s="351"/>
      <c r="N144" s="351"/>
      <c r="O144" s="351"/>
      <c r="P144" s="351"/>
      <c r="Q144" s="351"/>
      <c r="R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row>
    <row r="145" spans="2:46" ht="14.4" x14ac:dyDescent="0.3">
      <c r="B145" s="351"/>
      <c r="C145" s="351"/>
      <c r="D145" s="351"/>
      <c r="E145" s="351"/>
      <c r="F145" s="351"/>
      <c r="G145" s="351"/>
      <c r="H145" s="351"/>
      <c r="I145" s="351"/>
      <c r="J145" s="351"/>
      <c r="K145" s="351"/>
      <c r="L145" s="351"/>
      <c r="M145" s="351"/>
      <c r="N145" s="351"/>
      <c r="O145" s="351"/>
      <c r="P145" s="351"/>
      <c r="Q145" s="351"/>
      <c r="R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row>
    <row r="146" spans="2:46" ht="14.4" x14ac:dyDescent="0.3">
      <c r="B146" s="351"/>
      <c r="C146" s="351"/>
      <c r="D146" s="351"/>
      <c r="E146" s="351"/>
      <c r="F146" s="351"/>
      <c r="G146" s="351"/>
      <c r="H146" s="351"/>
      <c r="I146" s="351"/>
      <c r="J146" s="351"/>
      <c r="K146" s="351"/>
      <c r="L146" s="351"/>
      <c r="M146" s="351"/>
      <c r="N146" s="351"/>
      <c r="O146" s="351"/>
      <c r="P146" s="351"/>
      <c r="Q146" s="351"/>
      <c r="R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row>
    <row r="147" spans="2:46" ht="14.4" x14ac:dyDescent="0.3">
      <c r="B147" s="351"/>
      <c r="C147" s="351"/>
      <c r="D147" s="351"/>
      <c r="E147" s="351"/>
      <c r="F147" s="351"/>
      <c r="G147" s="351"/>
      <c r="H147" s="351"/>
      <c r="I147" s="351"/>
      <c r="J147" s="351"/>
      <c r="K147" s="351"/>
      <c r="L147" s="351"/>
      <c r="M147" s="351"/>
      <c r="N147" s="351"/>
      <c r="O147" s="351"/>
      <c r="P147" s="351"/>
      <c r="Q147" s="351"/>
      <c r="R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row>
    <row r="148" spans="2:46" ht="14.4" x14ac:dyDescent="0.3">
      <c r="B148" s="351"/>
      <c r="C148" s="351"/>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row>
    <row r="149" spans="2:46" ht="14.4" x14ac:dyDescent="0.3">
      <c r="B149" s="351"/>
      <c r="C149" s="351"/>
      <c r="D149" s="351"/>
      <c r="E149" s="351"/>
      <c r="F149" s="351"/>
      <c r="G149" s="351"/>
      <c r="H149" s="351"/>
      <c r="I149" s="351"/>
      <c r="J149" s="351"/>
      <c r="K149" s="351"/>
      <c r="L149" s="351"/>
      <c r="M149" s="351"/>
      <c r="N149" s="351"/>
      <c r="O149" s="351"/>
      <c r="P149" s="351"/>
      <c r="Q149" s="351"/>
      <c r="R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row>
    <row r="150" spans="2:46" ht="14.4" x14ac:dyDescent="0.3">
      <c r="B150" s="351"/>
      <c r="C150" s="351"/>
      <c r="D150" s="351"/>
      <c r="E150" s="351"/>
      <c r="F150" s="351"/>
      <c r="G150" s="351"/>
      <c r="H150" s="351"/>
      <c r="I150" s="351"/>
      <c r="J150" s="351"/>
      <c r="K150" s="351"/>
      <c r="L150" s="351"/>
      <c r="M150" s="351"/>
      <c r="N150" s="351"/>
      <c r="O150" s="351"/>
      <c r="P150" s="351"/>
      <c r="Q150" s="351"/>
      <c r="R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row>
    <row r="151" spans="2:46" ht="14.4" x14ac:dyDescent="0.3">
      <c r="B151" s="351"/>
      <c r="C151" s="351"/>
      <c r="D151" s="351"/>
      <c r="E151" s="351"/>
      <c r="F151" s="351"/>
      <c r="G151" s="351"/>
      <c r="H151" s="351"/>
      <c r="I151" s="351"/>
      <c r="J151" s="351"/>
      <c r="K151" s="351"/>
      <c r="L151" s="351"/>
      <c r="M151" s="351"/>
      <c r="N151" s="351"/>
      <c r="O151" s="351"/>
      <c r="P151" s="351"/>
      <c r="Q151" s="351"/>
      <c r="R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row>
    <row r="152" spans="2:46" ht="14.4" x14ac:dyDescent="0.3">
      <c r="B152" s="351"/>
      <c r="C152" s="351"/>
      <c r="D152" s="351"/>
      <c r="E152" s="351"/>
      <c r="F152" s="351"/>
      <c r="G152" s="351"/>
      <c r="H152" s="351"/>
      <c r="I152" s="351"/>
      <c r="J152" s="351"/>
      <c r="K152" s="351"/>
      <c r="L152" s="351"/>
      <c r="M152" s="351"/>
      <c r="N152" s="351"/>
      <c r="O152" s="351"/>
      <c r="P152" s="351"/>
      <c r="Q152" s="351"/>
      <c r="R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row>
    <row r="153" spans="2:46" ht="14.4" x14ac:dyDescent="0.3">
      <c r="B153" s="351"/>
      <c r="C153" s="351"/>
      <c r="D153" s="351"/>
      <c r="E153" s="351"/>
      <c r="F153" s="351"/>
      <c r="G153" s="351"/>
      <c r="H153" s="351"/>
      <c r="I153" s="351"/>
      <c r="J153" s="351"/>
      <c r="K153" s="351"/>
      <c r="L153" s="351"/>
      <c r="M153" s="351"/>
      <c r="N153" s="351"/>
      <c r="O153" s="351"/>
      <c r="P153" s="351"/>
      <c r="Q153" s="351"/>
      <c r="R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row>
    <row r="154" spans="2:46" ht="14.4" x14ac:dyDescent="0.3">
      <c r="B154" s="351"/>
      <c r="C154" s="351"/>
      <c r="D154" s="351"/>
      <c r="E154" s="351"/>
      <c r="F154" s="351"/>
      <c r="G154" s="351"/>
      <c r="H154" s="351"/>
      <c r="I154" s="351"/>
      <c r="J154" s="351"/>
      <c r="K154" s="351"/>
      <c r="L154" s="351"/>
      <c r="M154" s="351"/>
      <c r="N154" s="351"/>
      <c r="O154" s="351"/>
      <c r="P154" s="351"/>
      <c r="Q154" s="351"/>
      <c r="R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row>
    <row r="155" spans="2:46" ht="14.4" x14ac:dyDescent="0.3">
      <c r="B155" s="351"/>
      <c r="C155" s="351"/>
      <c r="D155" s="351"/>
      <c r="E155" s="351"/>
      <c r="F155" s="351"/>
      <c r="G155" s="351"/>
      <c r="H155" s="351"/>
      <c r="I155" s="351"/>
      <c r="J155" s="351"/>
      <c r="K155" s="351"/>
      <c r="L155" s="351"/>
      <c r="M155" s="351"/>
      <c r="N155" s="351"/>
      <c r="O155" s="351"/>
      <c r="P155" s="351"/>
      <c r="Q155" s="351"/>
      <c r="R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row>
    <row r="156" spans="2:46" ht="14.4" x14ac:dyDescent="0.3">
      <c r="B156" s="351"/>
      <c r="C156" s="351"/>
      <c r="D156" s="351"/>
      <c r="E156" s="351"/>
      <c r="F156" s="351"/>
      <c r="G156" s="351"/>
      <c r="H156" s="351"/>
      <c r="I156" s="351"/>
      <c r="J156" s="351"/>
      <c r="K156" s="351"/>
      <c r="L156" s="351"/>
      <c r="M156" s="351"/>
      <c r="N156" s="351"/>
      <c r="O156" s="351"/>
      <c r="P156" s="351"/>
      <c r="Q156" s="351"/>
      <c r="R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row>
    <row r="157" spans="2:46" ht="14.4" x14ac:dyDescent="0.3">
      <c r="B157" s="351"/>
      <c r="C157" s="351"/>
      <c r="D157" s="351"/>
      <c r="E157" s="351"/>
      <c r="F157" s="351"/>
      <c r="G157" s="351"/>
      <c r="H157" s="351"/>
      <c r="I157" s="351"/>
      <c r="J157" s="351"/>
      <c r="K157" s="351"/>
      <c r="L157" s="351"/>
      <c r="M157" s="351"/>
      <c r="N157" s="351"/>
      <c r="O157" s="351"/>
      <c r="P157" s="351"/>
      <c r="Q157" s="351"/>
      <c r="R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row>
    <row r="158" spans="2:46" ht="14.4" x14ac:dyDescent="0.3">
      <c r="B158" s="351"/>
      <c r="C158" s="351"/>
      <c r="D158" s="351"/>
      <c r="E158" s="351"/>
      <c r="F158" s="351"/>
      <c r="G158" s="351"/>
      <c r="H158" s="351"/>
      <c r="I158" s="351"/>
      <c r="J158" s="351"/>
      <c r="K158" s="351"/>
      <c r="L158" s="351"/>
      <c r="M158" s="351"/>
      <c r="N158" s="351"/>
      <c r="O158" s="351"/>
      <c r="P158" s="351"/>
      <c r="Q158" s="351"/>
      <c r="R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row>
    <row r="159" spans="2:46" ht="14.4" x14ac:dyDescent="0.3">
      <c r="B159" s="351"/>
      <c r="C159" s="351"/>
      <c r="D159" s="351"/>
      <c r="E159" s="351"/>
      <c r="F159" s="351"/>
      <c r="G159" s="351"/>
      <c r="H159" s="351"/>
      <c r="I159" s="351"/>
      <c r="J159" s="351"/>
      <c r="K159" s="351"/>
      <c r="L159" s="351"/>
      <c r="M159" s="351"/>
      <c r="N159" s="351"/>
      <c r="O159" s="351"/>
      <c r="P159" s="351"/>
      <c r="Q159" s="351"/>
      <c r="R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row>
    <row r="160" spans="2:46" ht="14.4" x14ac:dyDescent="0.3">
      <c r="B160" s="351"/>
      <c r="C160" s="351"/>
      <c r="D160" s="351"/>
      <c r="E160" s="351"/>
      <c r="F160" s="351"/>
      <c r="G160" s="351"/>
      <c r="H160" s="351"/>
      <c r="I160" s="351"/>
      <c r="J160" s="351"/>
      <c r="K160" s="351"/>
      <c r="L160" s="351"/>
      <c r="M160" s="351"/>
      <c r="N160" s="351"/>
      <c r="O160" s="351"/>
      <c r="P160" s="351"/>
      <c r="Q160" s="351"/>
      <c r="R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row>
    <row r="161" spans="2:46" ht="14.4" x14ac:dyDescent="0.3">
      <c r="B161" s="351"/>
      <c r="C161" s="351"/>
      <c r="D161" s="351"/>
      <c r="E161" s="351"/>
      <c r="F161" s="351"/>
      <c r="G161" s="351"/>
      <c r="H161" s="351"/>
      <c r="I161" s="351"/>
      <c r="J161" s="351"/>
      <c r="K161" s="351"/>
      <c r="L161" s="351"/>
      <c r="M161" s="351"/>
      <c r="N161" s="351"/>
      <c r="O161" s="351"/>
      <c r="P161" s="351"/>
      <c r="Q161" s="351"/>
      <c r="R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row>
    <row r="162" spans="2:46" ht="14.4" x14ac:dyDescent="0.3">
      <c r="B162" s="351"/>
      <c r="C162" s="351"/>
      <c r="D162" s="351"/>
      <c r="E162" s="351"/>
      <c r="F162" s="351"/>
      <c r="G162" s="351"/>
      <c r="H162" s="351"/>
      <c r="I162" s="351"/>
      <c r="J162" s="351"/>
      <c r="K162" s="351"/>
      <c r="L162" s="351"/>
      <c r="M162" s="351"/>
      <c r="N162" s="351"/>
      <c r="O162" s="351"/>
      <c r="P162" s="351"/>
      <c r="Q162" s="351"/>
      <c r="R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row>
    <row r="163" spans="2:46" ht="14.4" x14ac:dyDescent="0.3">
      <c r="B163" s="351"/>
      <c r="C163" s="351"/>
      <c r="D163" s="351"/>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row>
    <row r="164" spans="2:46" ht="14.4" x14ac:dyDescent="0.3">
      <c r="B164" s="351"/>
      <c r="C164" s="351"/>
      <c r="D164" s="351"/>
      <c r="E164" s="351"/>
      <c r="F164" s="351"/>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row>
    <row r="165" spans="2:46" ht="14.4" x14ac:dyDescent="0.3">
      <c r="B165" s="351"/>
      <c r="C165" s="351"/>
      <c r="D165" s="351"/>
      <c r="E165" s="351"/>
      <c r="F165" s="351"/>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row>
    <row r="166" spans="2:46" ht="14.4" x14ac:dyDescent="0.3">
      <c r="B166" s="351"/>
      <c r="C166" s="351"/>
      <c r="D166" s="351"/>
      <c r="E166" s="351"/>
      <c r="F166" s="351"/>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row>
    <row r="167" spans="2:46" ht="14.4" x14ac:dyDescent="0.3">
      <c r="B167" s="351"/>
      <c r="C167" s="351"/>
      <c r="D167" s="351"/>
      <c r="E167" s="351"/>
      <c r="F167" s="351"/>
      <c r="G167" s="351"/>
      <c r="H167" s="351"/>
      <c r="I167" s="351"/>
      <c r="J167" s="351"/>
      <c r="K167" s="351"/>
      <c r="L167" s="351"/>
      <c r="M167" s="351"/>
      <c r="N167" s="351"/>
      <c r="O167" s="351"/>
      <c r="P167" s="351"/>
      <c r="Q167" s="351"/>
      <c r="R167" s="351"/>
      <c r="S167" s="351"/>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row>
    <row r="168" spans="2:46" ht="14.4" x14ac:dyDescent="0.3">
      <c r="B168" s="351"/>
      <c r="C168" s="351"/>
      <c r="D168" s="351"/>
      <c r="E168" s="351"/>
      <c r="F168" s="351"/>
      <c r="G168" s="351"/>
      <c r="H168" s="351"/>
      <c r="I168" s="351"/>
      <c r="J168" s="351"/>
      <c r="K168" s="351"/>
      <c r="L168" s="351"/>
      <c r="M168" s="351"/>
      <c r="N168" s="351"/>
      <c r="O168" s="351"/>
      <c r="P168" s="351"/>
      <c r="Q168" s="351"/>
      <c r="R168" s="351"/>
      <c r="S168" s="351"/>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row>
    <row r="169" spans="2:46" ht="14.4" x14ac:dyDescent="0.3">
      <c r="B169" s="351"/>
      <c r="C169" s="351"/>
      <c r="D169" s="351"/>
      <c r="E169" s="351"/>
      <c r="F169" s="351"/>
      <c r="G169" s="351"/>
      <c r="H169" s="351"/>
      <c r="I169" s="351"/>
      <c r="J169" s="351"/>
      <c r="K169" s="351"/>
      <c r="L169" s="351"/>
      <c r="M169" s="351"/>
      <c r="N169" s="351"/>
      <c r="O169" s="351"/>
      <c r="P169" s="351"/>
      <c r="Q169" s="351"/>
      <c r="R169" s="351"/>
      <c r="S169" s="351"/>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row>
    <row r="170" spans="2:46" ht="14.4" x14ac:dyDescent="0.3">
      <c r="B170" s="351"/>
      <c r="C170" s="351"/>
      <c r="D170" s="351"/>
      <c r="E170" s="351"/>
      <c r="F170" s="351"/>
      <c r="G170" s="351"/>
      <c r="H170" s="351"/>
      <c r="I170" s="351"/>
      <c r="J170" s="351"/>
      <c r="K170" s="351"/>
      <c r="L170" s="351"/>
      <c r="M170" s="351"/>
      <c r="N170" s="351"/>
      <c r="O170" s="351"/>
      <c r="P170" s="351"/>
      <c r="Q170" s="351"/>
      <c r="R170" s="351"/>
      <c r="S170" s="351"/>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row>
    <row r="171" spans="2:46" ht="14.4" x14ac:dyDescent="0.3">
      <c r="B171" s="351"/>
      <c r="C171" s="351"/>
      <c r="D171" s="351"/>
      <c r="E171" s="351"/>
      <c r="F171" s="351"/>
      <c r="G171" s="351"/>
      <c r="H171" s="351"/>
      <c r="I171" s="351"/>
      <c r="J171" s="351"/>
      <c r="K171" s="351"/>
      <c r="L171" s="351"/>
      <c r="M171" s="351"/>
      <c r="N171" s="351"/>
      <c r="O171" s="351"/>
      <c r="P171" s="351"/>
      <c r="Q171" s="351"/>
      <c r="R171" s="351"/>
      <c r="S171" s="351"/>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row>
    <row r="172" spans="2:46" ht="14.4" x14ac:dyDescent="0.3">
      <c r="B172" s="351"/>
      <c r="C172" s="351"/>
      <c r="D172" s="351"/>
      <c r="E172" s="351"/>
      <c r="F172" s="351"/>
      <c r="G172" s="351"/>
      <c r="H172" s="351"/>
      <c r="I172" s="351"/>
      <c r="J172" s="351"/>
      <c r="K172" s="351"/>
      <c r="L172" s="351"/>
      <c r="M172" s="351"/>
      <c r="N172" s="351"/>
      <c r="O172" s="351"/>
      <c r="P172" s="351"/>
      <c r="Q172" s="351"/>
      <c r="R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row>
    <row r="173" spans="2:46" ht="14.4" x14ac:dyDescent="0.3">
      <c r="B173" s="351"/>
      <c r="C173" s="351"/>
      <c r="D173" s="351"/>
      <c r="E173" s="351"/>
      <c r="F173" s="351"/>
      <c r="G173" s="351"/>
      <c r="H173" s="351"/>
      <c r="I173" s="351"/>
      <c r="J173" s="351"/>
      <c r="K173" s="351"/>
      <c r="L173" s="351"/>
      <c r="M173" s="351"/>
      <c r="N173" s="351"/>
      <c r="O173" s="351"/>
      <c r="P173" s="351"/>
      <c r="Q173" s="351"/>
      <c r="R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row>
    <row r="174" spans="2:46" ht="14.4" x14ac:dyDescent="0.3">
      <c r="B174" s="351"/>
      <c r="C174" s="351"/>
      <c r="D174" s="351"/>
      <c r="E174" s="351"/>
      <c r="F174" s="351"/>
      <c r="G174" s="351"/>
      <c r="H174" s="351"/>
      <c r="I174" s="351"/>
      <c r="J174" s="351"/>
      <c r="K174" s="351"/>
      <c r="L174" s="351"/>
      <c r="M174" s="351"/>
      <c r="N174" s="351"/>
      <c r="O174" s="351"/>
      <c r="P174" s="351"/>
      <c r="Q174" s="351"/>
      <c r="R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row>
    <row r="175" spans="2:46" ht="14.4" x14ac:dyDescent="0.3">
      <c r="B175" s="351"/>
      <c r="C175" s="351"/>
      <c r="D175" s="351"/>
      <c r="E175" s="351"/>
      <c r="F175" s="351"/>
      <c r="G175" s="351"/>
      <c r="H175" s="351"/>
      <c r="I175" s="351"/>
      <c r="J175" s="351"/>
      <c r="K175" s="351"/>
      <c r="L175" s="351"/>
      <c r="M175" s="351"/>
      <c r="N175" s="351"/>
      <c r="O175" s="351"/>
      <c r="P175" s="351"/>
      <c r="Q175" s="351"/>
      <c r="R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row>
    <row r="176" spans="2:46" ht="14.4" x14ac:dyDescent="0.3">
      <c r="B176" s="351"/>
      <c r="C176" s="351"/>
      <c r="D176" s="351"/>
      <c r="E176" s="351"/>
      <c r="F176" s="351"/>
      <c r="G176" s="351"/>
      <c r="H176" s="351"/>
      <c r="I176" s="351"/>
      <c r="J176" s="351"/>
      <c r="K176" s="351"/>
      <c r="L176" s="351"/>
      <c r="M176" s="351"/>
      <c r="N176" s="351"/>
      <c r="O176" s="351"/>
      <c r="P176" s="351"/>
      <c r="Q176" s="351"/>
      <c r="R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row>
  </sheetData>
  <mergeCells count="30">
    <mergeCell ref="B62:G62"/>
    <mergeCell ref="B46:G46"/>
    <mergeCell ref="B47:E47"/>
    <mergeCell ref="B48:E48"/>
    <mergeCell ref="A53:G53"/>
    <mergeCell ref="B55:E55"/>
    <mergeCell ref="A61:G61"/>
    <mergeCell ref="B45:G45"/>
    <mergeCell ref="B30:C30"/>
    <mergeCell ref="D30:F30"/>
    <mergeCell ref="D31:E31"/>
    <mergeCell ref="B33:C33"/>
    <mergeCell ref="E36:F36"/>
    <mergeCell ref="C37:F37"/>
    <mergeCell ref="C38:F38"/>
    <mergeCell ref="C39:F39"/>
    <mergeCell ref="C41:F41"/>
    <mergeCell ref="B44:G44"/>
    <mergeCell ref="D27:E27"/>
    <mergeCell ref="B1:K1"/>
    <mergeCell ref="B5:K5"/>
    <mergeCell ref="B6:K6"/>
    <mergeCell ref="H7:I7"/>
    <mergeCell ref="H8:I8"/>
    <mergeCell ref="B9:B10"/>
    <mergeCell ref="C9:E9"/>
    <mergeCell ref="F9:H9"/>
    <mergeCell ref="I9:K9"/>
    <mergeCell ref="D26:E26"/>
    <mergeCell ref="C2:D2"/>
  </mergeCells>
  <pageMargins left="0.7" right="0.7" top="0.75" bottom="0.75" header="0.3" footer="0.3"/>
  <pageSetup paperSize="120" scale="56" fitToHeight="0" orientation="portrait" horizontalDpi="1200" verticalDpi="1200" r:id="rId1"/>
  <headerFooter>
    <oddFooter>&amp;LReproduction interdite © TC Média Livres Inc.  &amp;RComptabilité 2</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U185"/>
  <sheetViews>
    <sheetView showGridLines="0" zoomScaleNormal="100" workbookViewId="0">
      <selection activeCell="G16" sqref="G16"/>
    </sheetView>
  </sheetViews>
  <sheetFormatPr baseColWidth="10" defaultRowHeight="13.2" x14ac:dyDescent="0.25"/>
  <cols>
    <col min="1" max="1" width="0.88671875" style="51" customWidth="1"/>
    <col min="2" max="11" width="15.6640625" customWidth="1"/>
    <col min="12" max="12" width="2.6640625" customWidth="1"/>
    <col min="13" max="14" width="15.6640625" customWidth="1"/>
  </cols>
  <sheetData>
    <row r="1" spans="2:46" ht="15.6" x14ac:dyDescent="0.3">
      <c r="B1" s="519" t="s">
        <v>15</v>
      </c>
      <c r="C1" s="519"/>
      <c r="D1" s="519"/>
      <c r="E1" s="519"/>
      <c r="F1" s="519"/>
      <c r="G1" s="519"/>
      <c r="H1" s="519"/>
      <c r="I1" s="519"/>
      <c r="J1" s="519"/>
      <c r="K1" s="519"/>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c r="AM1" s="311"/>
      <c r="AN1" s="311"/>
      <c r="AO1" s="311"/>
      <c r="AP1" s="311"/>
      <c r="AQ1" s="311"/>
      <c r="AR1" s="311"/>
      <c r="AS1" s="311"/>
      <c r="AT1" s="311"/>
    </row>
    <row r="2" spans="2:46" ht="15.6" x14ac:dyDescent="0.3">
      <c r="B2" s="2" t="s">
        <v>357</v>
      </c>
      <c r="C2" s="465" t="s">
        <v>359</v>
      </c>
      <c r="D2" s="465"/>
      <c r="E2" s="311"/>
      <c r="F2" s="311"/>
      <c r="G2" s="311"/>
      <c r="H2" s="311"/>
      <c r="I2" s="311"/>
      <c r="J2" s="311"/>
      <c r="K2" s="311"/>
      <c r="L2" s="311"/>
      <c r="M2" s="311"/>
      <c r="N2" s="311"/>
      <c r="O2" s="311"/>
      <c r="P2" s="311"/>
      <c r="Q2" s="311"/>
      <c r="R2" s="311"/>
      <c r="S2" s="311"/>
      <c r="T2" s="311"/>
      <c r="U2" s="311"/>
      <c r="V2" s="311"/>
      <c r="W2" s="311"/>
      <c r="X2" s="311"/>
      <c r="Y2" s="311"/>
      <c r="Z2" s="311"/>
      <c r="AA2" s="311"/>
      <c r="AB2" s="311"/>
      <c r="AC2" s="311"/>
      <c r="AD2" s="311"/>
      <c r="AE2" s="311"/>
      <c r="AF2" s="311"/>
      <c r="AG2" s="311"/>
      <c r="AH2" s="311"/>
      <c r="AI2" s="311"/>
      <c r="AJ2" s="311"/>
      <c r="AK2" s="311"/>
      <c r="AL2" s="311"/>
      <c r="AM2" s="311"/>
      <c r="AN2" s="311"/>
      <c r="AO2" s="311"/>
      <c r="AP2" s="311"/>
      <c r="AQ2" s="311"/>
      <c r="AR2" s="311"/>
      <c r="AS2" s="311"/>
      <c r="AT2" s="311"/>
    </row>
    <row r="3" spans="2:46" ht="14.4" x14ac:dyDescent="0.3">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1"/>
      <c r="AF3" s="311"/>
      <c r="AG3" s="311"/>
      <c r="AH3" s="311"/>
      <c r="AI3" s="311"/>
      <c r="AJ3" s="311"/>
      <c r="AK3" s="311"/>
      <c r="AL3" s="311"/>
      <c r="AM3" s="311"/>
      <c r="AN3" s="311"/>
      <c r="AO3" s="311"/>
      <c r="AP3" s="311"/>
      <c r="AQ3" s="311"/>
      <c r="AR3" s="311"/>
      <c r="AS3" s="311"/>
      <c r="AT3" s="311"/>
    </row>
    <row r="4" spans="2:46" ht="14.4" x14ac:dyDescent="0.3">
      <c r="B4" s="40" t="s">
        <v>89</v>
      </c>
      <c r="C4" s="311"/>
      <c r="D4" s="311"/>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311"/>
      <c r="AF4" s="311"/>
      <c r="AG4" s="311"/>
      <c r="AH4" s="311"/>
      <c r="AI4" s="311"/>
      <c r="AJ4" s="311"/>
      <c r="AK4" s="311"/>
      <c r="AL4" s="311"/>
      <c r="AM4" s="311"/>
      <c r="AN4" s="311"/>
      <c r="AO4" s="311"/>
      <c r="AP4" s="311"/>
      <c r="AQ4" s="311"/>
      <c r="AR4" s="311"/>
      <c r="AS4" s="311"/>
      <c r="AT4" s="311"/>
    </row>
    <row r="5" spans="2:46" ht="14.4" x14ac:dyDescent="0.3">
      <c r="B5" s="456" t="s">
        <v>602</v>
      </c>
      <c r="C5" s="456"/>
      <c r="D5" s="456"/>
      <c r="E5" s="456"/>
      <c r="F5" s="456"/>
      <c r="G5" s="456"/>
      <c r="H5" s="456"/>
      <c r="I5" s="456"/>
      <c r="J5" s="456"/>
      <c r="K5" s="456"/>
      <c r="L5" s="311"/>
      <c r="M5" s="311"/>
      <c r="N5" s="311"/>
      <c r="O5" s="311"/>
      <c r="P5" s="311"/>
      <c r="Q5" s="311"/>
      <c r="R5" s="311"/>
      <c r="S5" s="311"/>
      <c r="T5" s="311"/>
      <c r="U5" s="311"/>
      <c r="V5" s="311"/>
      <c r="W5" s="311"/>
      <c r="X5" s="311"/>
      <c r="Y5" s="311"/>
      <c r="Z5" s="311"/>
      <c r="AA5" s="311"/>
      <c r="AB5" s="311"/>
      <c r="AC5" s="311"/>
      <c r="AD5" s="311"/>
      <c r="AE5" s="311"/>
      <c r="AF5" s="311"/>
      <c r="AG5" s="311"/>
      <c r="AH5" s="311"/>
      <c r="AI5" s="311"/>
      <c r="AJ5" s="311"/>
      <c r="AK5" s="311"/>
      <c r="AL5" s="311"/>
      <c r="AM5" s="311"/>
      <c r="AN5" s="311"/>
      <c r="AO5" s="311"/>
      <c r="AP5" s="311"/>
      <c r="AQ5" s="311"/>
      <c r="AR5" s="311"/>
      <c r="AS5" s="311"/>
      <c r="AT5" s="311"/>
    </row>
    <row r="6" spans="2:46" ht="14.4" x14ac:dyDescent="0.3">
      <c r="B6" s="456" t="s">
        <v>603</v>
      </c>
      <c r="C6" s="456"/>
      <c r="D6" s="456"/>
      <c r="E6" s="456"/>
      <c r="F6" s="456"/>
      <c r="G6" s="456"/>
      <c r="H6" s="456"/>
      <c r="I6" s="456"/>
      <c r="J6" s="456"/>
      <c r="K6" s="456"/>
      <c r="L6" s="311"/>
      <c r="M6" s="311"/>
      <c r="N6" s="311"/>
      <c r="O6" s="311"/>
      <c r="P6" s="311"/>
      <c r="Q6" s="311"/>
      <c r="R6" s="311"/>
      <c r="S6" s="311"/>
      <c r="T6" s="311"/>
      <c r="U6" s="311"/>
      <c r="V6" s="311"/>
      <c r="W6" s="311"/>
      <c r="X6" s="311"/>
      <c r="Y6" s="311"/>
      <c r="Z6" s="311"/>
      <c r="AA6" s="311"/>
      <c r="AB6" s="311"/>
      <c r="AC6" s="311"/>
      <c r="AD6" s="311"/>
      <c r="AE6" s="311"/>
      <c r="AF6" s="311"/>
      <c r="AG6" s="311"/>
      <c r="AH6" s="311"/>
      <c r="AI6" s="311"/>
      <c r="AJ6" s="311"/>
      <c r="AK6" s="311"/>
      <c r="AL6" s="311"/>
      <c r="AM6" s="311"/>
      <c r="AN6" s="311"/>
      <c r="AO6" s="311"/>
      <c r="AP6" s="311"/>
      <c r="AQ6" s="311"/>
      <c r="AR6" s="311"/>
      <c r="AS6" s="311"/>
      <c r="AT6" s="311"/>
    </row>
    <row r="7" spans="2:46" ht="14.4" x14ac:dyDescent="0.3">
      <c r="B7" s="52" t="s">
        <v>51</v>
      </c>
      <c r="C7" s="446"/>
      <c r="D7" s="52" t="s">
        <v>358</v>
      </c>
      <c r="E7" s="52"/>
      <c r="F7" s="437"/>
      <c r="G7" s="437"/>
      <c r="H7" s="559" t="s">
        <v>57</v>
      </c>
      <c r="I7" s="560"/>
      <c r="J7" s="447">
        <v>1</v>
      </c>
      <c r="K7" s="52"/>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c r="AK7" s="311"/>
      <c r="AL7" s="311"/>
      <c r="AM7" s="311"/>
      <c r="AN7" s="311"/>
      <c r="AO7" s="311"/>
      <c r="AP7" s="311"/>
      <c r="AQ7" s="311"/>
      <c r="AR7" s="311"/>
      <c r="AS7" s="311"/>
      <c r="AT7" s="311"/>
    </row>
    <row r="8" spans="2:46" ht="14.4" x14ac:dyDescent="0.3">
      <c r="B8" s="53" t="s">
        <v>601</v>
      </c>
      <c r="C8" s="319"/>
      <c r="D8" s="54"/>
      <c r="E8" s="52"/>
      <c r="F8" s="312"/>
      <c r="G8" s="312"/>
      <c r="H8" s="565" t="s">
        <v>58</v>
      </c>
      <c r="I8" s="566"/>
      <c r="J8" s="54"/>
      <c r="K8" s="53"/>
      <c r="L8" s="311"/>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c r="AM8" s="311"/>
      <c r="AN8" s="311"/>
      <c r="AO8" s="311"/>
      <c r="AP8" s="311"/>
      <c r="AQ8" s="311"/>
      <c r="AR8" s="311"/>
      <c r="AS8" s="311"/>
      <c r="AT8" s="311"/>
    </row>
    <row r="9" spans="2:46" ht="14.4" x14ac:dyDescent="0.3">
      <c r="B9" s="567" t="s">
        <v>3</v>
      </c>
      <c r="C9" s="562" t="s">
        <v>52</v>
      </c>
      <c r="D9" s="563"/>
      <c r="E9" s="564"/>
      <c r="F9" s="563" t="s">
        <v>55</v>
      </c>
      <c r="G9" s="563"/>
      <c r="H9" s="564"/>
      <c r="I9" s="568" t="s">
        <v>56</v>
      </c>
      <c r="J9" s="568"/>
      <c r="K9" s="568"/>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row>
    <row r="10" spans="2:46" ht="14.4" x14ac:dyDescent="0.3">
      <c r="B10" s="507"/>
      <c r="C10" s="56" t="s">
        <v>53</v>
      </c>
      <c r="D10" s="56" t="s">
        <v>42</v>
      </c>
      <c r="E10" s="56" t="s">
        <v>54</v>
      </c>
      <c r="F10" s="55" t="s">
        <v>53</v>
      </c>
      <c r="G10" s="57" t="s">
        <v>42</v>
      </c>
      <c r="H10" s="56" t="s">
        <v>54</v>
      </c>
      <c r="I10" s="55" t="s">
        <v>53</v>
      </c>
      <c r="J10" s="57" t="s">
        <v>42</v>
      </c>
      <c r="K10" s="57" t="s">
        <v>54</v>
      </c>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311"/>
      <c r="AT10" s="311"/>
    </row>
    <row r="11" spans="2:46" ht="14.4" x14ac:dyDescent="0.3">
      <c r="B11" s="62" t="s">
        <v>14</v>
      </c>
      <c r="C11" s="66"/>
      <c r="D11" s="64"/>
      <c r="E11" s="65"/>
      <c r="F11" s="66"/>
      <c r="G11" s="64"/>
      <c r="H11" s="65"/>
      <c r="I11" s="63"/>
      <c r="J11" s="65"/>
      <c r="K11" s="65"/>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row>
    <row r="12" spans="2:46" ht="14.4" x14ac:dyDescent="0.3">
      <c r="B12" s="8" t="s">
        <v>267</v>
      </c>
      <c r="C12" s="61"/>
      <c r="D12" s="60"/>
      <c r="E12" s="60"/>
      <c r="F12" s="61"/>
      <c r="G12" s="60"/>
      <c r="H12" s="60"/>
      <c r="I12" s="61">
        <v>15</v>
      </c>
      <c r="J12" s="60">
        <v>6000</v>
      </c>
      <c r="K12" s="60">
        <f>I12*J12</f>
        <v>90000</v>
      </c>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row>
    <row r="13" spans="2:46" ht="14.4" x14ac:dyDescent="0.3">
      <c r="B13" s="71"/>
      <c r="C13" s="70"/>
      <c r="D13" s="69"/>
      <c r="E13" s="69"/>
      <c r="F13" s="70"/>
      <c r="G13" s="69"/>
      <c r="H13" s="69"/>
      <c r="I13" s="70"/>
      <c r="J13" s="69"/>
      <c r="K13" s="69"/>
      <c r="L13" s="311"/>
      <c r="M13" s="311"/>
      <c r="N13" s="311"/>
      <c r="O13" s="311"/>
      <c r="P13" s="311"/>
      <c r="Q13" s="311"/>
      <c r="R13" s="311"/>
      <c r="S13" s="311"/>
      <c r="T13" s="311"/>
      <c r="U13" s="311"/>
      <c r="V13" s="311"/>
      <c r="W13" s="311"/>
      <c r="X13" s="311"/>
      <c r="Y13" s="311"/>
      <c r="Z13" s="311"/>
      <c r="AA13" s="311"/>
      <c r="AB13" s="311"/>
      <c r="AC13" s="311"/>
      <c r="AD13" s="311"/>
      <c r="AE13" s="311"/>
      <c r="AF13" s="311"/>
      <c r="AG13" s="311"/>
      <c r="AH13" s="311"/>
      <c r="AI13" s="311"/>
      <c r="AJ13" s="311"/>
      <c r="AK13" s="311"/>
      <c r="AL13" s="311"/>
      <c r="AM13" s="311"/>
      <c r="AN13" s="311"/>
      <c r="AO13" s="311"/>
      <c r="AP13" s="311"/>
      <c r="AQ13" s="311"/>
      <c r="AR13" s="311"/>
      <c r="AS13" s="311"/>
      <c r="AT13" s="311"/>
    </row>
    <row r="14" spans="2:46" ht="14.4" x14ac:dyDescent="0.3">
      <c r="B14" s="71" t="s">
        <v>110</v>
      </c>
      <c r="C14" s="70">
        <v>10</v>
      </c>
      <c r="D14" s="69">
        <f>E14/C14</f>
        <v>5800</v>
      </c>
      <c r="E14" s="69">
        <v>58000</v>
      </c>
      <c r="F14" s="70"/>
      <c r="G14" s="69"/>
      <c r="H14" s="69"/>
      <c r="I14" s="70">
        <f>I12</f>
        <v>15</v>
      </c>
      <c r="J14" s="69">
        <f>J12</f>
        <v>6000</v>
      </c>
      <c r="K14" s="69"/>
      <c r="L14" s="311"/>
      <c r="M14" s="311"/>
      <c r="N14" s="311"/>
      <c r="O14" s="311"/>
      <c r="P14" s="311"/>
      <c r="Q14" s="311"/>
      <c r="R14" s="311"/>
      <c r="S14" s="311"/>
      <c r="T14" s="311"/>
      <c r="U14" s="311"/>
      <c r="V14" s="311"/>
      <c r="W14" s="311"/>
      <c r="X14" s="311"/>
      <c r="Y14" s="311"/>
      <c r="Z14" s="311"/>
      <c r="AA14" s="311"/>
      <c r="AB14" s="311"/>
      <c r="AC14" s="311"/>
      <c r="AD14" s="311"/>
      <c r="AE14" s="311"/>
      <c r="AF14" s="311"/>
      <c r="AG14" s="311"/>
      <c r="AH14" s="311"/>
      <c r="AI14" s="311"/>
      <c r="AJ14" s="311"/>
      <c r="AK14" s="311"/>
      <c r="AL14" s="311"/>
      <c r="AM14" s="311"/>
      <c r="AN14" s="311"/>
      <c r="AO14" s="311"/>
      <c r="AP14" s="311"/>
      <c r="AQ14" s="311"/>
      <c r="AR14" s="311"/>
      <c r="AS14" s="311"/>
      <c r="AT14" s="311"/>
    </row>
    <row r="15" spans="2:46" ht="14.4" x14ac:dyDescent="0.3">
      <c r="B15" s="71"/>
      <c r="C15" s="70"/>
      <c r="D15" s="69"/>
      <c r="E15" s="69"/>
      <c r="F15" s="70"/>
      <c r="G15" s="69"/>
      <c r="H15" s="69"/>
      <c r="I15" s="70">
        <f>C14</f>
        <v>10</v>
      </c>
      <c r="J15" s="69">
        <f>D14</f>
        <v>5800</v>
      </c>
      <c r="K15" s="69">
        <f>(I14*J14)+(I15*J15)</f>
        <v>148000</v>
      </c>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row>
    <row r="16" spans="2:46" ht="14.4" x14ac:dyDescent="0.3">
      <c r="B16" s="71"/>
      <c r="C16" s="70"/>
      <c r="D16" s="69"/>
      <c r="E16" s="69"/>
      <c r="F16" s="70"/>
      <c r="G16" s="69"/>
      <c r="H16" s="69"/>
      <c r="I16" s="70"/>
      <c r="J16" s="69"/>
      <c r="K16" s="69"/>
      <c r="L16" s="311"/>
      <c r="M16" s="311"/>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c r="AS16" s="311"/>
      <c r="AT16" s="311"/>
    </row>
    <row r="17" spans="2:47" ht="14.4" x14ac:dyDescent="0.3">
      <c r="B17" s="71" t="s">
        <v>113</v>
      </c>
      <c r="C17" s="70"/>
      <c r="D17" s="69"/>
      <c r="E17" s="69"/>
      <c r="F17" s="70">
        <f>I14</f>
        <v>15</v>
      </c>
      <c r="G17" s="69">
        <f>J14</f>
        <v>6000</v>
      </c>
      <c r="H17" s="69">
        <f>F17*G17</f>
        <v>90000</v>
      </c>
      <c r="I17" s="70">
        <f>I15</f>
        <v>10</v>
      </c>
      <c r="J17" s="69">
        <f>J15</f>
        <v>5800</v>
      </c>
      <c r="K17" s="69">
        <f t="shared" ref="K17" si="0">I17*J17</f>
        <v>58000</v>
      </c>
      <c r="L17" s="311"/>
      <c r="M17" s="311"/>
      <c r="N17" s="311"/>
      <c r="O17" s="311"/>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c r="AM17" s="311"/>
      <c r="AN17" s="311"/>
      <c r="AO17" s="311"/>
      <c r="AP17" s="311"/>
      <c r="AQ17" s="311"/>
      <c r="AR17" s="311"/>
      <c r="AS17" s="311"/>
      <c r="AT17" s="311"/>
    </row>
    <row r="18" spans="2:47" ht="14.4" x14ac:dyDescent="0.3">
      <c r="B18" s="71"/>
      <c r="C18" s="70"/>
      <c r="D18" s="69"/>
      <c r="E18" s="69"/>
      <c r="F18" s="70"/>
      <c r="G18" s="69"/>
      <c r="H18" s="69"/>
      <c r="I18" s="70"/>
      <c r="J18" s="69"/>
      <c r="K18" s="69"/>
      <c r="L18" s="311"/>
      <c r="M18" s="311"/>
      <c r="N18" s="311"/>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row>
    <row r="19" spans="2:47" ht="14.4" x14ac:dyDescent="0.3">
      <c r="B19" s="71" t="s">
        <v>174</v>
      </c>
      <c r="C19" s="70"/>
      <c r="D19" s="69"/>
      <c r="E19" s="69"/>
      <c r="F19" s="70">
        <v>5</v>
      </c>
      <c r="G19" s="69">
        <f>J17</f>
        <v>5800</v>
      </c>
      <c r="H19" s="69">
        <f t="shared" ref="H19" si="1">F19*G19</f>
        <v>29000</v>
      </c>
      <c r="I19" s="70">
        <f>I17-F19</f>
        <v>5</v>
      </c>
      <c r="J19" s="69">
        <f>J17</f>
        <v>5800</v>
      </c>
      <c r="K19" s="69">
        <f t="shared" ref="K19" si="2">I19*J19</f>
        <v>29000</v>
      </c>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row>
    <row r="20" spans="2:47" ht="14.4" x14ac:dyDescent="0.3">
      <c r="B20" s="71"/>
      <c r="C20" s="70"/>
      <c r="D20" s="69"/>
      <c r="E20" s="69"/>
      <c r="F20" s="70"/>
      <c r="G20" s="69"/>
      <c r="H20" s="69"/>
      <c r="I20" s="70"/>
      <c r="J20" s="69"/>
      <c r="K20" s="69"/>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row>
    <row r="21" spans="2:47" ht="14.4" x14ac:dyDescent="0.3">
      <c r="B21" s="71" t="s">
        <v>175</v>
      </c>
      <c r="C21" s="70">
        <v>20</v>
      </c>
      <c r="D21" s="69">
        <v>5900</v>
      </c>
      <c r="E21" s="69">
        <f t="shared" ref="E21" si="3">C21*D21</f>
        <v>118000</v>
      </c>
      <c r="F21" s="70"/>
      <c r="G21" s="69"/>
      <c r="H21" s="69"/>
      <c r="I21" s="70">
        <f>I19</f>
        <v>5</v>
      </c>
      <c r="J21" s="69">
        <f>J19</f>
        <v>5800</v>
      </c>
      <c r="K21" s="69"/>
      <c r="L21" s="311"/>
      <c r="M21" s="311"/>
      <c r="N21" s="311"/>
      <c r="O21" s="311"/>
      <c r="P21" s="311"/>
      <c r="Q21" s="311"/>
      <c r="R21" s="311"/>
      <c r="S21" s="311"/>
      <c r="T21" s="311"/>
      <c r="U21" s="311"/>
      <c r="V21" s="311"/>
      <c r="W21" s="311"/>
      <c r="X21" s="311"/>
      <c r="Y21" s="311"/>
      <c r="Z21" s="311"/>
      <c r="AA21" s="311"/>
      <c r="AB21" s="311"/>
      <c r="AC21" s="311"/>
      <c r="AD21" s="311"/>
      <c r="AE21" s="311"/>
      <c r="AF21" s="311"/>
      <c r="AG21" s="311"/>
      <c r="AH21" s="311"/>
      <c r="AI21" s="311"/>
      <c r="AJ21" s="311"/>
      <c r="AK21" s="311"/>
      <c r="AL21" s="311"/>
      <c r="AM21" s="311"/>
      <c r="AN21" s="311"/>
      <c r="AO21" s="311"/>
      <c r="AP21" s="311"/>
      <c r="AQ21" s="311"/>
      <c r="AR21" s="311"/>
      <c r="AS21" s="311"/>
      <c r="AT21" s="311"/>
    </row>
    <row r="22" spans="2:47" ht="14.4" x14ac:dyDescent="0.3">
      <c r="B22" s="71"/>
      <c r="C22" s="70"/>
      <c r="D22" s="69"/>
      <c r="E22" s="69"/>
      <c r="F22" s="70"/>
      <c r="G22" s="69"/>
      <c r="H22" s="69"/>
      <c r="I22" s="70">
        <f>C21</f>
        <v>20</v>
      </c>
      <c r="J22" s="69">
        <f>D21</f>
        <v>5900</v>
      </c>
      <c r="K22" s="69">
        <f>(I21*J21)+(I22*J22)</f>
        <v>147000</v>
      </c>
      <c r="L22" s="311"/>
      <c r="M22" s="311"/>
      <c r="N22" s="311"/>
      <c r="O22" s="311"/>
      <c r="P22" s="311"/>
      <c r="Q22" s="311"/>
      <c r="R22" s="311"/>
      <c r="S22" s="311"/>
      <c r="T22" s="311"/>
      <c r="U22" s="311"/>
      <c r="V22" s="311"/>
      <c r="W22" s="311"/>
      <c r="X22" s="311"/>
      <c r="Y22" s="311"/>
      <c r="Z22" s="311"/>
      <c r="AA22" s="311"/>
      <c r="AB22" s="311"/>
      <c r="AC22" s="311"/>
      <c r="AD22" s="311"/>
      <c r="AE22" s="311"/>
      <c r="AF22" s="311"/>
      <c r="AG22" s="311"/>
      <c r="AH22" s="311"/>
      <c r="AI22" s="311"/>
      <c r="AJ22" s="311"/>
      <c r="AK22" s="311"/>
      <c r="AL22" s="311"/>
      <c r="AM22" s="311"/>
      <c r="AN22" s="311"/>
      <c r="AO22" s="311"/>
      <c r="AP22" s="311"/>
      <c r="AQ22" s="311"/>
      <c r="AR22" s="311"/>
      <c r="AS22" s="311"/>
      <c r="AT22" s="311"/>
    </row>
    <row r="23" spans="2:47" ht="14.4" x14ac:dyDescent="0.3">
      <c r="B23" s="71"/>
      <c r="C23" s="70"/>
      <c r="D23" s="69"/>
      <c r="E23" s="69"/>
      <c r="F23" s="70"/>
      <c r="G23" s="69"/>
      <c r="H23" s="69"/>
      <c r="I23" s="70"/>
      <c r="J23" s="69"/>
      <c r="K23" s="69"/>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row>
    <row r="24" spans="2:47" ht="14.4" x14ac:dyDescent="0.3">
      <c r="B24" s="71" t="s">
        <v>202</v>
      </c>
      <c r="C24" s="70"/>
      <c r="D24" s="69"/>
      <c r="E24" s="69"/>
      <c r="F24" s="70">
        <f>I21</f>
        <v>5</v>
      </c>
      <c r="G24" s="69">
        <f>J21</f>
        <v>5800</v>
      </c>
      <c r="H24" s="69">
        <f t="shared" ref="H24:H25" si="4">F24*G24</f>
        <v>29000</v>
      </c>
      <c r="I24" s="70"/>
      <c r="J24" s="69"/>
      <c r="K24" s="69"/>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row>
    <row r="25" spans="2:47" ht="14.4" x14ac:dyDescent="0.3">
      <c r="B25" s="78"/>
      <c r="C25" s="73"/>
      <c r="D25" s="75"/>
      <c r="E25" s="75"/>
      <c r="F25" s="73">
        <v>10</v>
      </c>
      <c r="G25" s="75">
        <f>J22</f>
        <v>5900</v>
      </c>
      <c r="H25" s="75">
        <f t="shared" si="4"/>
        <v>59000</v>
      </c>
      <c r="I25" s="73">
        <f>I22-F25</f>
        <v>10</v>
      </c>
      <c r="J25" s="75">
        <f>J22</f>
        <v>5900</v>
      </c>
      <c r="K25" s="75">
        <f t="shared" ref="K25" si="5">I25*J25</f>
        <v>59000</v>
      </c>
      <c r="L25" s="311"/>
      <c r="M25" s="311"/>
      <c r="N25" s="311"/>
      <c r="O25" s="311"/>
      <c r="P25" s="311"/>
      <c r="Q25" s="311"/>
      <c r="R25" s="311"/>
      <c r="S25" s="311"/>
      <c r="T25" s="311"/>
      <c r="U25" s="311"/>
      <c r="V25" s="311"/>
      <c r="W25" s="311"/>
      <c r="X25" s="311"/>
      <c r="Y25" s="311"/>
      <c r="Z25" s="311"/>
      <c r="AA25" s="311"/>
      <c r="AB25" s="311"/>
      <c r="AC25" s="311"/>
      <c r="AD25" s="311"/>
      <c r="AE25" s="311"/>
      <c r="AF25" s="311"/>
      <c r="AG25" s="311"/>
      <c r="AH25" s="311"/>
      <c r="AI25" s="311"/>
      <c r="AJ25" s="311"/>
      <c r="AK25" s="311"/>
      <c r="AL25" s="311"/>
      <c r="AM25" s="311"/>
      <c r="AN25" s="311"/>
      <c r="AO25" s="311"/>
      <c r="AP25" s="311"/>
      <c r="AQ25" s="311"/>
      <c r="AR25" s="311"/>
      <c r="AS25" s="311"/>
      <c r="AT25" s="311"/>
    </row>
    <row r="26" spans="2:47" ht="15" thickBot="1" x14ac:dyDescent="0.35">
      <c r="B26" s="72" t="s">
        <v>8</v>
      </c>
      <c r="C26" s="76">
        <f>SUM(C11:C25)</f>
        <v>30</v>
      </c>
      <c r="D26" s="67"/>
      <c r="E26" s="77">
        <f>SUM(E11:E25)</f>
        <v>176000</v>
      </c>
      <c r="F26" s="76">
        <f>SUM(F11:F25)</f>
        <v>35</v>
      </c>
      <c r="G26" s="67"/>
      <c r="H26" s="77">
        <f>SUM(H11:H25)</f>
        <v>207000</v>
      </c>
      <c r="I26" s="285"/>
      <c r="J26" s="67"/>
      <c r="K26" s="285"/>
      <c r="L26" s="311"/>
      <c r="M26" s="311"/>
      <c r="N26" s="311"/>
      <c r="O26" s="311"/>
      <c r="P26" s="311"/>
      <c r="Q26" s="311"/>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row>
    <row r="27" spans="2:47" ht="15" thickTop="1" x14ac:dyDescent="0.3">
      <c r="B27" s="311"/>
      <c r="C27" s="311"/>
      <c r="D27" s="311"/>
      <c r="E27" s="311"/>
      <c r="F27" s="311"/>
      <c r="G27" s="311"/>
      <c r="H27" s="311"/>
      <c r="I27" s="311"/>
      <c r="J27" s="311"/>
      <c r="K27" s="50"/>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row>
    <row r="28" spans="2:47" ht="14.4" x14ac:dyDescent="0.3">
      <c r="B28" s="311"/>
      <c r="C28" s="311"/>
      <c r="D28" s="311"/>
      <c r="E28" s="311"/>
      <c r="F28" s="311"/>
      <c r="G28" s="311"/>
      <c r="H28" s="311"/>
      <c r="I28" s="252"/>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row>
    <row r="29" spans="2:47" ht="14.4" x14ac:dyDescent="0.3">
      <c r="B29" s="40" t="s">
        <v>360</v>
      </c>
      <c r="C29" s="311"/>
      <c r="D29" s="311"/>
      <c r="E29" s="311"/>
      <c r="F29" s="311"/>
      <c r="G29" s="311"/>
      <c r="H29" s="311"/>
      <c r="I29" s="311"/>
      <c r="J29" s="311"/>
      <c r="K29" s="311"/>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row>
    <row r="30" spans="2:47" ht="14.4" x14ac:dyDescent="0.3">
      <c r="B30" s="310" t="s">
        <v>489</v>
      </c>
      <c r="C30" s="310" t="s">
        <v>492</v>
      </c>
      <c r="D30" s="522" t="s">
        <v>488</v>
      </c>
      <c r="E30" s="522"/>
      <c r="F30" s="20"/>
      <c r="G30" s="311"/>
      <c r="H30" s="311"/>
      <c r="I30" s="311"/>
      <c r="J30" s="311"/>
      <c r="K30" s="311"/>
      <c r="L30" s="311"/>
      <c r="M30" s="311"/>
      <c r="N30" s="311"/>
      <c r="O30" s="311"/>
      <c r="P30" s="311"/>
      <c r="Q30" s="311"/>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row>
    <row r="31" spans="2:47" ht="15" thickBot="1" x14ac:dyDescent="0.35">
      <c r="B31" s="310" t="s">
        <v>495</v>
      </c>
      <c r="C31" s="310" t="s">
        <v>492</v>
      </c>
      <c r="D31" s="522" t="s">
        <v>560</v>
      </c>
      <c r="E31" s="522"/>
      <c r="F31" s="202">
        <f>(10*6500)-0.15*(10*6500)</f>
        <v>55250</v>
      </c>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row>
    <row r="32" spans="2:47" ht="15" thickTop="1" x14ac:dyDescent="0.3">
      <c r="B32" s="311"/>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1"/>
      <c r="AP32" s="311"/>
      <c r="AQ32" s="311"/>
      <c r="AR32" s="311"/>
      <c r="AS32" s="311"/>
      <c r="AT32" s="311"/>
      <c r="AU32" s="311"/>
    </row>
    <row r="33" spans="2:47" ht="14.4" x14ac:dyDescent="0.3">
      <c r="B33" s="40" t="s">
        <v>615</v>
      </c>
      <c r="C33" s="40"/>
      <c r="D33" s="40"/>
      <c r="E33" s="311"/>
      <c r="F33" s="311"/>
      <c r="G33" s="311"/>
      <c r="H33" s="311"/>
      <c r="I33" s="311"/>
      <c r="J33" s="311"/>
      <c r="K33" s="311"/>
      <c r="L33" s="311"/>
      <c r="M33" s="311"/>
      <c r="N33" s="311"/>
      <c r="O33" s="311"/>
      <c r="P33" s="311"/>
      <c r="Q33" s="311"/>
      <c r="R33" s="311"/>
      <c r="S33" s="311"/>
      <c r="T33" s="311"/>
      <c r="U33" s="311"/>
      <c r="V33" s="311"/>
      <c r="W33" s="311"/>
      <c r="X33" s="311"/>
      <c r="Y33" s="311"/>
      <c r="Z33" s="311"/>
      <c r="AA33" s="311"/>
      <c r="AB33" s="311"/>
      <c r="AC33" s="311"/>
      <c r="AD33" s="311"/>
      <c r="AE33" s="311"/>
      <c r="AF33" s="311"/>
      <c r="AG33" s="311"/>
      <c r="AH33" s="311"/>
      <c r="AI33" s="311"/>
      <c r="AJ33" s="311"/>
      <c r="AK33" s="311"/>
      <c r="AL33" s="311"/>
      <c r="AM33" s="311"/>
      <c r="AN33" s="311"/>
      <c r="AO33" s="311"/>
      <c r="AP33" s="311"/>
      <c r="AQ33" s="311"/>
      <c r="AR33" s="311"/>
      <c r="AS33" s="311"/>
      <c r="AT33" s="311"/>
      <c r="AU33" s="311"/>
    </row>
    <row r="34" spans="2:47" ht="14.4" x14ac:dyDescent="0.3">
      <c r="B34" s="591" t="s">
        <v>330</v>
      </c>
      <c r="C34" s="591"/>
      <c r="D34" s="591" t="s">
        <v>87</v>
      </c>
      <c r="E34" s="591"/>
      <c r="F34" s="591"/>
      <c r="G34" s="311"/>
      <c r="H34" s="311"/>
      <c r="I34" s="311"/>
      <c r="J34" s="311"/>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11"/>
      <c r="AK34" s="311"/>
      <c r="AL34" s="311"/>
      <c r="AM34" s="311"/>
      <c r="AN34" s="311"/>
      <c r="AO34" s="311"/>
      <c r="AP34" s="311"/>
      <c r="AQ34" s="311"/>
      <c r="AR34" s="311"/>
      <c r="AS34" s="311"/>
      <c r="AT34" s="311"/>
      <c r="AU34" s="311"/>
    </row>
    <row r="35" spans="2:47" ht="14.4" x14ac:dyDescent="0.3">
      <c r="B35" s="317">
        <f>K25</f>
        <v>59000</v>
      </c>
      <c r="C35" s="317"/>
      <c r="D35" s="593">
        <f>F31</f>
        <v>55250</v>
      </c>
      <c r="E35" s="592"/>
      <c r="F35" s="302"/>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row>
    <row r="36" spans="2:47" ht="14.4" x14ac:dyDescent="0.3">
      <c r="B36" s="316"/>
      <c r="C36" s="316"/>
      <c r="D36" s="317"/>
      <c r="E36" s="316"/>
      <c r="F36" s="302"/>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row>
    <row r="37" spans="2:47" ht="14.4" x14ac:dyDescent="0.3">
      <c r="B37" s="462"/>
      <c r="C37" s="462"/>
      <c r="D37" s="302"/>
      <c r="E37" s="302"/>
      <c r="F37" s="302"/>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1"/>
      <c r="AP37" s="311"/>
      <c r="AQ37" s="311"/>
      <c r="AR37" s="311"/>
      <c r="AS37" s="311"/>
      <c r="AT37" s="311"/>
      <c r="AU37" s="311"/>
    </row>
    <row r="38" spans="2:47" ht="14.4" x14ac:dyDescent="0.3">
      <c r="B38" s="311"/>
      <c r="C38" s="311"/>
      <c r="D38" s="311"/>
      <c r="E38" s="311"/>
      <c r="F38" s="311"/>
      <c r="G38" s="311"/>
      <c r="H38" s="311"/>
      <c r="I38" s="311"/>
      <c r="J38" s="311"/>
      <c r="K38" s="311"/>
      <c r="L38" s="311"/>
      <c r="M38" s="311"/>
      <c r="N38" s="311"/>
      <c r="O38" s="311"/>
      <c r="P38" s="311"/>
      <c r="Q38" s="311"/>
      <c r="R38" s="311"/>
      <c r="S38" s="311"/>
      <c r="T38" s="311"/>
      <c r="U38" s="311"/>
      <c r="V38" s="311"/>
      <c r="W38" s="311"/>
      <c r="X38" s="311"/>
      <c r="Y38" s="311"/>
      <c r="Z38" s="311"/>
      <c r="AA38" s="311"/>
      <c r="AB38" s="311"/>
      <c r="AC38" s="311"/>
      <c r="AD38" s="311"/>
      <c r="AE38" s="311"/>
      <c r="AF38" s="311"/>
      <c r="AG38" s="311"/>
      <c r="AH38" s="311"/>
      <c r="AI38" s="311"/>
      <c r="AJ38" s="311"/>
      <c r="AK38" s="311"/>
      <c r="AL38" s="311"/>
      <c r="AM38" s="311"/>
      <c r="AN38" s="311"/>
      <c r="AO38" s="311"/>
      <c r="AP38" s="311"/>
      <c r="AQ38" s="311"/>
      <c r="AR38" s="311"/>
      <c r="AS38" s="311"/>
      <c r="AT38" s="311"/>
      <c r="AU38" s="311"/>
    </row>
    <row r="39" spans="2:47" ht="14.4" x14ac:dyDescent="0.3">
      <c r="B39" s="40" t="s">
        <v>104</v>
      </c>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row>
    <row r="40" spans="2:47" ht="14.4" x14ac:dyDescent="0.3">
      <c r="B40" s="301"/>
      <c r="C40" s="301"/>
      <c r="D40" s="301"/>
      <c r="E40" s="456" t="s">
        <v>2</v>
      </c>
      <c r="F40" s="456"/>
      <c r="G40" s="301"/>
      <c r="H40" s="301"/>
      <c r="I40" s="301" t="s">
        <v>548</v>
      </c>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row>
    <row r="41" spans="2:47" ht="28.8" x14ac:dyDescent="0.3">
      <c r="B41" s="323" t="s">
        <v>3</v>
      </c>
      <c r="C41" s="473" t="s">
        <v>554</v>
      </c>
      <c r="D41" s="474"/>
      <c r="E41" s="474"/>
      <c r="F41" s="475"/>
      <c r="G41" s="326" t="s">
        <v>512</v>
      </c>
      <c r="H41" s="327" t="s">
        <v>4</v>
      </c>
      <c r="I41" s="327" t="s">
        <v>5</v>
      </c>
      <c r="J41" s="311"/>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row>
    <row r="42" spans="2:47" ht="14.4" x14ac:dyDescent="0.3">
      <c r="B42" s="5" t="s">
        <v>14</v>
      </c>
      <c r="C42" s="476"/>
      <c r="D42" s="477"/>
      <c r="E42" s="477"/>
      <c r="F42" s="478"/>
      <c r="G42" s="12"/>
      <c r="H42" s="9"/>
      <c r="I42" s="9"/>
      <c r="J42" s="311"/>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c r="AQ42" s="311"/>
      <c r="AR42" s="311"/>
      <c r="AS42" s="311"/>
      <c r="AT42" s="311"/>
      <c r="AU42" s="311"/>
    </row>
    <row r="43" spans="2:47" ht="14.4" x14ac:dyDescent="0.3">
      <c r="B43" s="6" t="s">
        <v>49</v>
      </c>
      <c r="C43" s="483" t="s">
        <v>337</v>
      </c>
      <c r="D43" s="484"/>
      <c r="E43" s="484"/>
      <c r="F43" s="485"/>
      <c r="G43" s="13">
        <v>5160</v>
      </c>
      <c r="H43" s="10">
        <f>B35-D35</f>
        <v>3750</v>
      </c>
      <c r="I43" s="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row>
    <row r="44" spans="2:47" ht="14.4" x14ac:dyDescent="0.3">
      <c r="B44" s="7"/>
      <c r="C44" s="313" t="s">
        <v>355</v>
      </c>
      <c r="D44" s="313"/>
      <c r="E44" s="313"/>
      <c r="F44" s="313"/>
      <c r="G44" s="13">
        <v>1181</v>
      </c>
      <c r="H44" s="11"/>
      <c r="I44" s="11">
        <f>H43</f>
        <v>3750</v>
      </c>
      <c r="J44" s="50"/>
      <c r="K44" s="311"/>
      <c r="L44" s="311"/>
      <c r="M44" s="311"/>
      <c r="N44" s="311"/>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row>
    <row r="45" spans="2:47" ht="15" customHeight="1" x14ac:dyDescent="0.3">
      <c r="B45" s="7"/>
      <c r="C45" s="489" t="s">
        <v>339</v>
      </c>
      <c r="D45" s="492"/>
      <c r="E45" s="492"/>
      <c r="F45" s="493"/>
      <c r="G45" s="13"/>
      <c r="H45" s="11"/>
      <c r="I45" s="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1"/>
      <c r="AJ45" s="311"/>
      <c r="AK45" s="311"/>
      <c r="AL45" s="311"/>
      <c r="AM45" s="311"/>
      <c r="AN45" s="311"/>
      <c r="AO45" s="311"/>
      <c r="AP45" s="311"/>
      <c r="AQ45" s="311"/>
      <c r="AR45" s="311"/>
      <c r="AS45" s="311"/>
      <c r="AT45" s="311"/>
      <c r="AU45" s="311"/>
    </row>
    <row r="46" spans="2:47" ht="14.4" x14ac:dyDescent="0.3">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311"/>
      <c r="AU46" s="311"/>
    </row>
    <row r="47" spans="2:47" ht="14.4" x14ac:dyDescent="0.3">
      <c r="B47" s="40" t="s">
        <v>212</v>
      </c>
      <c r="C47" s="311"/>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row>
    <row r="48" spans="2:47" ht="14.4" x14ac:dyDescent="0.3">
      <c r="B48" s="468" t="s">
        <v>359</v>
      </c>
      <c r="C48" s="468"/>
      <c r="D48" s="468"/>
      <c r="E48" s="468"/>
      <c r="F48" s="468"/>
      <c r="G48" s="468"/>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row>
    <row r="49" spans="2:47" ht="14.4" x14ac:dyDescent="0.3">
      <c r="B49" s="468" t="s">
        <v>0</v>
      </c>
      <c r="C49" s="468"/>
      <c r="D49" s="468"/>
      <c r="E49" s="468"/>
      <c r="F49" s="468"/>
      <c r="G49" s="468"/>
      <c r="H49" s="311"/>
      <c r="I49" s="311"/>
      <c r="J49" s="311"/>
      <c r="K49" s="311"/>
      <c r="L49" s="311"/>
      <c r="M49" s="311"/>
      <c r="N49" s="311"/>
      <c r="O49" s="311"/>
      <c r="P49" s="311"/>
      <c r="Q49" s="311"/>
      <c r="R49" s="311"/>
      <c r="S49" s="311"/>
      <c r="T49" s="311"/>
      <c r="U49" s="311"/>
      <c r="V49" s="311"/>
      <c r="W49" s="311"/>
      <c r="X49" s="311"/>
      <c r="Y49" s="311"/>
      <c r="Z49" s="311"/>
      <c r="AA49" s="311"/>
      <c r="AB49" s="311"/>
      <c r="AC49" s="311"/>
      <c r="AD49" s="311"/>
      <c r="AE49" s="311"/>
      <c r="AF49" s="311"/>
      <c r="AG49" s="311"/>
      <c r="AH49" s="311"/>
      <c r="AI49" s="311"/>
      <c r="AJ49" s="311"/>
      <c r="AK49" s="311"/>
      <c r="AL49" s="311"/>
      <c r="AM49" s="311"/>
      <c r="AN49" s="311"/>
      <c r="AO49" s="311"/>
      <c r="AP49" s="311"/>
      <c r="AQ49" s="311"/>
      <c r="AR49" s="311"/>
      <c r="AS49" s="311"/>
      <c r="AT49" s="311"/>
      <c r="AU49" s="311"/>
    </row>
    <row r="50" spans="2:47" ht="14.4" x14ac:dyDescent="0.3">
      <c r="B50" s="468" t="s">
        <v>132</v>
      </c>
      <c r="C50" s="468"/>
      <c r="D50" s="468"/>
      <c r="E50" s="468"/>
      <c r="F50" s="468"/>
      <c r="G50" s="468"/>
      <c r="H50" s="311"/>
      <c r="I50" s="311"/>
      <c r="J50" s="311"/>
      <c r="K50" s="311"/>
      <c r="L50" s="311"/>
      <c r="M50" s="311"/>
      <c r="N50" s="311"/>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311"/>
      <c r="AO50" s="311"/>
      <c r="AP50" s="311"/>
      <c r="AQ50" s="311"/>
      <c r="AR50" s="311"/>
      <c r="AS50" s="311"/>
      <c r="AT50" s="311"/>
      <c r="AU50" s="311"/>
    </row>
    <row r="51" spans="2:47" ht="14.4" x14ac:dyDescent="0.3">
      <c r="B51" s="466" t="s">
        <v>19</v>
      </c>
      <c r="C51" s="466"/>
      <c r="D51" s="466"/>
      <c r="E51" s="466"/>
      <c r="F51" s="25">
        <f>(15*7500)+(5*7600)+(15*7200)</f>
        <v>258500</v>
      </c>
      <c r="G51" s="25"/>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row>
    <row r="52" spans="2:47" ht="14.4" x14ac:dyDescent="0.3">
      <c r="B52" s="466" t="s">
        <v>549</v>
      </c>
      <c r="C52" s="466"/>
      <c r="D52" s="466"/>
      <c r="E52" s="466"/>
      <c r="F52" s="34">
        <f>G63</f>
        <v>210750</v>
      </c>
      <c r="G52" s="33"/>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row>
    <row r="53" spans="2:47" ht="14.4" x14ac:dyDescent="0.3">
      <c r="B53" s="304" t="s">
        <v>24</v>
      </c>
      <c r="C53" s="14"/>
      <c r="D53" s="304"/>
      <c r="E53" s="304"/>
      <c r="F53" s="25">
        <f>F51-F52</f>
        <v>47750</v>
      </c>
      <c r="G53" s="139"/>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1"/>
      <c r="AR53" s="311"/>
      <c r="AS53" s="311"/>
      <c r="AT53" s="311"/>
      <c r="AU53" s="311"/>
    </row>
    <row r="54" spans="2:47" ht="14.4" x14ac:dyDescent="0.3">
      <c r="B54" s="305" t="s">
        <v>566</v>
      </c>
      <c r="C54" s="14"/>
      <c r="D54" s="304"/>
      <c r="E54" s="304"/>
      <c r="F54" s="34">
        <v>42500</v>
      </c>
      <c r="G54" s="33"/>
      <c r="H54" s="311"/>
      <c r="I54" s="311"/>
      <c r="J54" s="311"/>
      <c r="K54" s="311"/>
      <c r="L54" s="311"/>
      <c r="M54" s="311"/>
      <c r="N54" s="311"/>
      <c r="O54" s="311"/>
      <c r="P54" s="311"/>
      <c r="Q54" s="311"/>
      <c r="R54" s="311"/>
      <c r="S54" s="311"/>
      <c r="T54" s="311"/>
      <c r="U54" s="311"/>
      <c r="V54" s="311"/>
      <c r="W54" s="311"/>
      <c r="X54" s="311"/>
      <c r="Y54" s="311"/>
      <c r="Z54" s="311"/>
      <c r="AA54" s="311"/>
      <c r="AB54" s="311"/>
      <c r="AC54" s="311"/>
      <c r="AD54" s="311"/>
      <c r="AE54" s="311"/>
      <c r="AF54" s="311"/>
      <c r="AG54" s="311"/>
      <c r="AH54" s="311"/>
      <c r="AI54" s="311"/>
      <c r="AJ54" s="311"/>
      <c r="AK54" s="311"/>
      <c r="AL54" s="311"/>
      <c r="AM54" s="311"/>
      <c r="AN54" s="311"/>
      <c r="AO54" s="311"/>
      <c r="AP54" s="311"/>
      <c r="AQ54" s="311"/>
      <c r="AR54" s="311"/>
      <c r="AS54" s="311"/>
      <c r="AT54" s="311"/>
      <c r="AU54" s="311"/>
    </row>
    <row r="55" spans="2:47" ht="15" thickBot="1" x14ac:dyDescent="0.35">
      <c r="B55" s="304" t="s">
        <v>39</v>
      </c>
      <c r="C55" s="14"/>
      <c r="D55" s="304"/>
      <c r="E55" s="304"/>
      <c r="F55" s="35">
        <f>F53-F54</f>
        <v>5250</v>
      </c>
      <c r="G55" s="25"/>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row>
    <row r="56" spans="2:47" ht="15" thickTop="1" x14ac:dyDescent="0.3">
      <c r="B56" s="235"/>
      <c r="C56" s="236"/>
      <c r="D56" s="235"/>
      <c r="E56" s="235"/>
      <c r="F56" s="38"/>
      <c r="G56" s="38"/>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row>
    <row r="57" spans="2:47" ht="14.4" x14ac:dyDescent="0.3">
      <c r="B57" s="518" t="s">
        <v>502</v>
      </c>
      <c r="C57" s="518"/>
      <c r="D57" s="518"/>
      <c r="E57" s="518"/>
      <c r="F57" s="518"/>
      <c r="G57" s="518"/>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row>
    <row r="58" spans="2:47" ht="14.4" x14ac:dyDescent="0.3">
      <c r="B58" s="304" t="s">
        <v>20</v>
      </c>
      <c r="C58" s="14"/>
      <c r="D58" s="304"/>
      <c r="E58" s="304"/>
      <c r="F58" s="33"/>
      <c r="G58" s="33"/>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row>
    <row r="59" spans="2:47" ht="14.4" x14ac:dyDescent="0.3">
      <c r="B59" s="467" t="s">
        <v>21</v>
      </c>
      <c r="C59" s="467"/>
      <c r="D59" s="467"/>
      <c r="E59" s="467"/>
      <c r="F59" s="25">
        <f>K12</f>
        <v>90000</v>
      </c>
      <c r="G59" s="33"/>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row>
    <row r="60" spans="2:47" ht="14.4" x14ac:dyDescent="0.3">
      <c r="B60" s="305" t="s">
        <v>22</v>
      </c>
      <c r="C60" s="14"/>
      <c r="D60" s="14"/>
      <c r="E60" s="14"/>
      <c r="F60" s="34">
        <f>E26</f>
        <v>176000</v>
      </c>
      <c r="G60" s="33"/>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c r="AU60" s="311"/>
    </row>
    <row r="61" spans="2:47" ht="14.4" x14ac:dyDescent="0.3">
      <c r="B61" s="305" t="s">
        <v>23</v>
      </c>
      <c r="C61" s="14"/>
      <c r="D61" s="14"/>
      <c r="E61" s="14"/>
      <c r="F61" s="25">
        <f>F59+F60</f>
        <v>266000</v>
      </c>
      <c r="G61" s="33"/>
      <c r="H61" s="311"/>
      <c r="I61" s="311"/>
      <c r="J61" s="311"/>
      <c r="K61" s="311"/>
      <c r="L61" s="311"/>
      <c r="M61" s="311"/>
      <c r="N61" s="311"/>
      <c r="O61" s="311"/>
      <c r="P61" s="311"/>
      <c r="Q61" s="311"/>
      <c r="R61" s="311"/>
      <c r="S61" s="311"/>
      <c r="T61" s="311"/>
      <c r="U61" s="311"/>
      <c r="V61" s="311"/>
      <c r="W61" s="311"/>
      <c r="X61" s="311"/>
      <c r="Y61" s="311"/>
      <c r="Z61" s="311"/>
      <c r="AA61" s="311"/>
      <c r="AB61" s="311"/>
      <c r="AC61" s="311"/>
      <c r="AD61" s="311"/>
      <c r="AE61" s="311"/>
      <c r="AF61" s="311"/>
      <c r="AG61" s="311"/>
      <c r="AH61" s="311"/>
      <c r="AI61" s="311"/>
      <c r="AJ61" s="311"/>
      <c r="AK61" s="311"/>
      <c r="AL61" s="311"/>
      <c r="AM61" s="311"/>
      <c r="AN61" s="311"/>
      <c r="AO61" s="311"/>
      <c r="AP61" s="311"/>
      <c r="AQ61" s="311"/>
      <c r="AR61" s="311"/>
      <c r="AS61" s="311"/>
      <c r="AT61" s="311"/>
      <c r="AU61" s="311"/>
    </row>
    <row r="62" spans="2:47" ht="14.4" x14ac:dyDescent="0.3">
      <c r="B62" s="305" t="s">
        <v>550</v>
      </c>
      <c r="C62" s="14"/>
      <c r="D62" s="14"/>
      <c r="E62" s="14"/>
      <c r="F62" s="34">
        <f>D35</f>
        <v>55250</v>
      </c>
      <c r="G62" s="33"/>
      <c r="H62" s="311"/>
      <c r="I62" s="311"/>
      <c r="J62" s="311"/>
      <c r="K62" s="311"/>
      <c r="L62" s="311"/>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1"/>
      <c r="AJ62" s="311"/>
      <c r="AK62" s="311"/>
      <c r="AL62" s="311"/>
      <c r="AM62" s="311"/>
      <c r="AN62" s="311"/>
      <c r="AO62" s="311"/>
      <c r="AP62" s="311"/>
      <c r="AQ62" s="311"/>
      <c r="AR62" s="311"/>
      <c r="AS62" s="311"/>
      <c r="AT62" s="311"/>
      <c r="AU62" s="311"/>
    </row>
    <row r="63" spans="2:47" ht="15" thickBot="1" x14ac:dyDescent="0.35">
      <c r="B63" s="305"/>
      <c r="C63" s="14"/>
      <c r="D63" s="14"/>
      <c r="E63" s="14"/>
      <c r="F63" s="140"/>
      <c r="G63" s="35">
        <f>F61-F62</f>
        <v>210750</v>
      </c>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c r="AM63" s="311"/>
      <c r="AN63" s="311"/>
      <c r="AO63" s="311"/>
      <c r="AP63" s="311"/>
      <c r="AQ63" s="311"/>
      <c r="AR63" s="311"/>
      <c r="AS63" s="311"/>
      <c r="AT63" s="311"/>
      <c r="AU63" s="311"/>
    </row>
    <row r="64" spans="2:47" ht="15" thickTop="1" x14ac:dyDescent="0.3">
      <c r="B64" s="311"/>
      <c r="C64" s="311"/>
      <c r="D64" s="311"/>
      <c r="E64" s="311"/>
      <c r="F64" s="311"/>
      <c r="G64" s="311"/>
      <c r="H64" s="311"/>
      <c r="I64" s="311"/>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1"/>
      <c r="AP64" s="311"/>
      <c r="AQ64" s="311"/>
      <c r="AR64" s="311"/>
      <c r="AS64" s="311"/>
      <c r="AT64" s="311"/>
      <c r="AU64" s="311"/>
    </row>
    <row r="65" spans="2:47" ht="14.4" x14ac:dyDescent="0.3">
      <c r="B65" s="463" t="s">
        <v>356</v>
      </c>
      <c r="C65" s="463"/>
      <c r="D65" s="463"/>
      <c r="E65" s="463"/>
      <c r="F65" s="463"/>
      <c r="G65" s="463"/>
      <c r="H65" s="221"/>
      <c r="I65" s="311"/>
      <c r="J65" s="311"/>
      <c r="K65" s="311"/>
      <c r="L65" s="311"/>
      <c r="M65" s="311"/>
      <c r="N65" s="311"/>
      <c r="O65" s="311"/>
      <c r="P65" s="311"/>
      <c r="Q65" s="311"/>
      <c r="R65" s="311"/>
      <c r="S65" s="311"/>
      <c r="T65" s="311"/>
      <c r="U65" s="311"/>
      <c r="V65" s="311"/>
      <c r="W65" s="311"/>
      <c r="X65" s="311"/>
      <c r="Y65" s="311"/>
      <c r="Z65" s="311"/>
      <c r="AA65" s="311"/>
      <c r="AB65" s="311"/>
      <c r="AC65" s="311"/>
      <c r="AD65" s="311"/>
      <c r="AE65" s="311"/>
      <c r="AF65" s="311"/>
      <c r="AG65" s="311"/>
      <c r="AH65" s="311"/>
      <c r="AI65" s="311"/>
      <c r="AJ65" s="311"/>
      <c r="AK65" s="311"/>
      <c r="AL65" s="311"/>
      <c r="AM65" s="311"/>
      <c r="AN65" s="311"/>
      <c r="AO65" s="311"/>
      <c r="AP65" s="311"/>
      <c r="AQ65" s="311"/>
      <c r="AR65" s="311"/>
      <c r="AS65" s="311"/>
      <c r="AT65" s="311"/>
      <c r="AU65" s="311"/>
    </row>
    <row r="66" spans="2:47" ht="30" customHeight="1" x14ac:dyDescent="0.3">
      <c r="B66" s="469" t="s">
        <v>617</v>
      </c>
      <c r="C66" s="469"/>
      <c r="D66" s="469"/>
      <c r="E66" s="469"/>
      <c r="F66" s="469"/>
      <c r="G66" s="469"/>
      <c r="H66" s="269"/>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11"/>
      <c r="AT66" s="311"/>
      <c r="AU66" s="311"/>
    </row>
    <row r="67" spans="2:47" ht="14.4" x14ac:dyDescent="0.3">
      <c r="B67" s="311"/>
      <c r="C67" s="311"/>
      <c r="D67" s="311"/>
      <c r="E67" s="311"/>
      <c r="F67" s="311"/>
      <c r="G67" s="311"/>
      <c r="H67" s="311"/>
      <c r="I67" s="311"/>
      <c r="J67" s="311"/>
      <c r="K67" s="311"/>
      <c r="L67" s="311"/>
      <c r="M67" s="311"/>
      <c r="N67" s="311"/>
      <c r="O67" s="311"/>
      <c r="P67" s="311"/>
      <c r="Q67" s="311"/>
      <c r="R67" s="311"/>
      <c r="S67" s="311"/>
      <c r="T67" s="311"/>
      <c r="U67" s="311"/>
      <c r="V67" s="311"/>
      <c r="W67" s="311"/>
      <c r="X67" s="311"/>
      <c r="Y67" s="311"/>
      <c r="Z67" s="311"/>
      <c r="AA67" s="311"/>
      <c r="AB67" s="311"/>
      <c r="AC67" s="311"/>
      <c r="AD67" s="311"/>
      <c r="AE67" s="311"/>
      <c r="AF67" s="311"/>
      <c r="AG67" s="311"/>
      <c r="AH67" s="311"/>
      <c r="AI67" s="311"/>
      <c r="AJ67" s="311"/>
      <c r="AK67" s="311"/>
      <c r="AL67" s="311"/>
      <c r="AM67" s="311"/>
      <c r="AN67" s="311"/>
      <c r="AO67" s="311"/>
      <c r="AP67" s="311"/>
      <c r="AQ67" s="311"/>
      <c r="AR67" s="311"/>
      <c r="AS67" s="311"/>
      <c r="AT67" s="311"/>
      <c r="AU67" s="311"/>
    </row>
    <row r="68" spans="2:47" ht="14.4" x14ac:dyDescent="0.3">
      <c r="B68" s="311"/>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row>
    <row r="69" spans="2:47" ht="14.4" x14ac:dyDescent="0.3">
      <c r="B69" s="311"/>
      <c r="C69" s="311"/>
      <c r="D69" s="311"/>
      <c r="E69" s="311"/>
      <c r="F69" s="311"/>
      <c r="G69" s="311"/>
      <c r="H69" s="311"/>
      <c r="I69" s="311"/>
      <c r="J69" s="311"/>
      <c r="K69" s="311"/>
      <c r="L69" s="311"/>
      <c r="M69" s="311"/>
      <c r="N69" s="311"/>
      <c r="O69" s="311"/>
      <c r="P69" s="311"/>
      <c r="Q69" s="311"/>
      <c r="R69" s="311"/>
      <c r="S69" s="311"/>
      <c r="T69" s="311"/>
      <c r="U69" s="311"/>
      <c r="V69" s="311"/>
      <c r="W69" s="311"/>
      <c r="X69" s="311"/>
      <c r="Y69" s="311"/>
      <c r="Z69" s="311"/>
      <c r="AA69" s="311"/>
      <c r="AB69" s="311"/>
      <c r="AC69" s="311"/>
      <c r="AD69" s="311"/>
      <c r="AE69" s="311"/>
      <c r="AF69" s="311"/>
      <c r="AG69" s="311"/>
      <c r="AH69" s="311"/>
      <c r="AI69" s="311"/>
      <c r="AJ69" s="311"/>
      <c r="AK69" s="311"/>
      <c r="AL69" s="311"/>
      <c r="AM69" s="311"/>
      <c r="AN69" s="311"/>
      <c r="AO69" s="311"/>
      <c r="AP69" s="311"/>
      <c r="AQ69" s="311"/>
      <c r="AR69" s="311"/>
      <c r="AS69" s="311"/>
      <c r="AT69" s="311"/>
    </row>
    <row r="70" spans="2:47" ht="14.4" x14ac:dyDescent="0.3">
      <c r="B70" s="311"/>
      <c r="C70" s="311"/>
      <c r="D70" s="311"/>
      <c r="E70" s="311"/>
      <c r="F70" s="311"/>
      <c r="G70" s="311"/>
      <c r="H70" s="311"/>
      <c r="I70" s="311"/>
      <c r="J70" s="311"/>
      <c r="K70" s="311"/>
      <c r="L70" s="311"/>
      <c r="M70" s="311"/>
      <c r="N70" s="311"/>
      <c r="O70" s="311"/>
      <c r="P70" s="311"/>
      <c r="Q70" s="311"/>
      <c r="R70" s="311"/>
      <c r="S70" s="311"/>
      <c r="T70" s="311"/>
      <c r="U70" s="311"/>
      <c r="V70" s="311"/>
      <c r="W70" s="311"/>
      <c r="X70" s="311"/>
      <c r="Y70" s="311"/>
      <c r="Z70" s="311"/>
      <c r="AA70" s="311"/>
      <c r="AB70" s="311"/>
      <c r="AC70" s="311"/>
      <c r="AD70" s="311"/>
      <c r="AE70" s="311"/>
      <c r="AF70" s="311"/>
      <c r="AG70" s="311"/>
      <c r="AH70" s="311"/>
      <c r="AI70" s="311"/>
      <c r="AJ70" s="311"/>
      <c r="AK70" s="311"/>
      <c r="AL70" s="311"/>
      <c r="AM70" s="311"/>
      <c r="AN70" s="311"/>
      <c r="AO70" s="311"/>
      <c r="AP70" s="311"/>
      <c r="AQ70" s="311"/>
      <c r="AR70" s="311"/>
      <c r="AS70" s="311"/>
      <c r="AT70" s="311"/>
    </row>
    <row r="71" spans="2:47" ht="14.4" x14ac:dyDescent="0.3">
      <c r="B71" s="311"/>
      <c r="C71" s="311"/>
      <c r="D71" s="311"/>
      <c r="E71" s="311"/>
      <c r="F71" s="311"/>
      <c r="G71" s="311"/>
      <c r="H71" s="311"/>
      <c r="I71" s="311"/>
      <c r="J71" s="311"/>
      <c r="K71" s="311"/>
      <c r="L71" s="311"/>
      <c r="M71" s="311"/>
      <c r="N71" s="311"/>
      <c r="O71" s="311"/>
      <c r="P71" s="311"/>
      <c r="Q71" s="311"/>
      <c r="R71" s="311"/>
      <c r="S71" s="311"/>
      <c r="T71" s="311"/>
      <c r="U71" s="311"/>
      <c r="V71" s="311"/>
      <c r="W71" s="311"/>
      <c r="X71" s="311"/>
      <c r="Y71" s="311"/>
      <c r="Z71" s="311"/>
      <c r="AA71" s="311"/>
      <c r="AB71" s="311"/>
      <c r="AC71" s="311"/>
      <c r="AD71" s="311"/>
      <c r="AE71" s="311"/>
      <c r="AF71" s="311"/>
      <c r="AG71" s="311"/>
      <c r="AH71" s="311"/>
      <c r="AI71" s="311"/>
      <c r="AJ71" s="311"/>
      <c r="AK71" s="311"/>
      <c r="AL71" s="311"/>
      <c r="AM71" s="311"/>
      <c r="AN71" s="311"/>
      <c r="AO71" s="311"/>
      <c r="AP71" s="311"/>
      <c r="AQ71" s="311"/>
      <c r="AR71" s="311"/>
      <c r="AS71" s="311"/>
      <c r="AT71" s="311"/>
    </row>
    <row r="72" spans="2:47" ht="14.4" x14ac:dyDescent="0.3">
      <c r="B72" s="311"/>
      <c r="C72" s="311"/>
      <c r="D72" s="311"/>
      <c r="E72" s="311"/>
      <c r="F72" s="311"/>
      <c r="G72" s="311"/>
      <c r="H72" s="311"/>
      <c r="I72" s="311"/>
      <c r="J72" s="311"/>
      <c r="K72" s="311"/>
      <c r="L72" s="311"/>
      <c r="M72" s="311"/>
      <c r="N72" s="311"/>
      <c r="O72" s="311"/>
      <c r="P72" s="311"/>
      <c r="Q72" s="311"/>
      <c r="R72" s="311"/>
      <c r="S72" s="311"/>
      <c r="T72" s="311"/>
      <c r="U72" s="311"/>
      <c r="V72" s="311"/>
      <c r="W72" s="311"/>
      <c r="X72" s="311"/>
      <c r="Y72" s="311"/>
      <c r="Z72" s="311"/>
      <c r="AA72" s="311"/>
      <c r="AB72" s="311"/>
      <c r="AC72" s="311"/>
      <c r="AD72" s="311"/>
      <c r="AE72" s="311"/>
      <c r="AF72" s="311"/>
      <c r="AG72" s="311"/>
      <c r="AH72" s="311"/>
      <c r="AI72" s="311"/>
      <c r="AJ72" s="311"/>
      <c r="AK72" s="311"/>
      <c r="AL72" s="311"/>
      <c r="AM72" s="311"/>
      <c r="AN72" s="311"/>
      <c r="AO72" s="311"/>
      <c r="AP72" s="311"/>
      <c r="AQ72" s="311"/>
      <c r="AR72" s="311"/>
      <c r="AS72" s="311"/>
      <c r="AT72" s="311"/>
    </row>
    <row r="73" spans="2:47" ht="14.4" x14ac:dyDescent="0.3">
      <c r="B73" s="311"/>
      <c r="C73" s="311"/>
      <c r="D73" s="311"/>
      <c r="E73" s="311"/>
      <c r="F73" s="311"/>
      <c r="G73" s="311"/>
      <c r="H73" s="311"/>
      <c r="I73" s="311"/>
      <c r="J73" s="311"/>
      <c r="K73" s="311"/>
      <c r="L73" s="311"/>
      <c r="M73" s="311"/>
      <c r="N73" s="311"/>
      <c r="O73" s="311"/>
      <c r="P73" s="311"/>
      <c r="Q73" s="311"/>
      <c r="R73" s="311"/>
      <c r="S73" s="311"/>
      <c r="T73" s="311"/>
      <c r="U73" s="311"/>
      <c r="V73" s="311"/>
      <c r="W73" s="311"/>
      <c r="X73" s="311"/>
      <c r="Y73" s="311"/>
      <c r="Z73" s="311"/>
      <c r="AA73" s="311"/>
      <c r="AB73" s="311"/>
      <c r="AC73" s="311"/>
      <c r="AD73" s="311"/>
      <c r="AE73" s="311"/>
      <c r="AF73" s="311"/>
      <c r="AG73" s="311"/>
      <c r="AH73" s="311"/>
      <c r="AI73" s="311"/>
      <c r="AJ73" s="311"/>
      <c r="AK73" s="311"/>
      <c r="AL73" s="311"/>
      <c r="AM73" s="311"/>
      <c r="AN73" s="311"/>
      <c r="AO73" s="311"/>
      <c r="AP73" s="311"/>
      <c r="AQ73" s="311"/>
      <c r="AR73" s="311"/>
      <c r="AS73" s="311"/>
      <c r="AT73" s="311"/>
    </row>
    <row r="74" spans="2:47" ht="14.4" x14ac:dyDescent="0.3">
      <c r="B74" s="311"/>
      <c r="C74" s="311"/>
      <c r="D74" s="311"/>
      <c r="E74" s="311"/>
      <c r="F74" s="311"/>
      <c r="G74" s="311"/>
      <c r="H74" s="311"/>
      <c r="I74" s="311"/>
      <c r="J74" s="311"/>
      <c r="K74" s="311"/>
      <c r="L74" s="311"/>
      <c r="M74" s="311"/>
      <c r="N74" s="311"/>
      <c r="O74" s="311"/>
      <c r="P74" s="311"/>
      <c r="Q74" s="311"/>
      <c r="R74" s="311"/>
      <c r="S74" s="311"/>
      <c r="T74" s="311"/>
      <c r="U74" s="311"/>
      <c r="V74" s="311"/>
      <c r="W74" s="311"/>
      <c r="X74" s="311"/>
      <c r="Y74" s="311"/>
      <c r="Z74" s="311"/>
      <c r="AA74" s="311"/>
      <c r="AB74" s="311"/>
      <c r="AC74" s="311"/>
      <c r="AD74" s="311"/>
      <c r="AE74" s="311"/>
      <c r="AF74" s="311"/>
      <c r="AG74" s="311"/>
      <c r="AH74" s="311"/>
      <c r="AI74" s="311"/>
      <c r="AJ74" s="311"/>
      <c r="AK74" s="311"/>
      <c r="AL74" s="311"/>
      <c r="AM74" s="311"/>
      <c r="AN74" s="311"/>
      <c r="AO74" s="311"/>
      <c r="AP74" s="311"/>
      <c r="AQ74" s="311"/>
      <c r="AR74" s="311"/>
      <c r="AS74" s="311"/>
      <c r="AT74" s="311"/>
    </row>
    <row r="75" spans="2:47" ht="14.4" x14ac:dyDescent="0.3">
      <c r="B75" s="311"/>
      <c r="C75" s="311"/>
      <c r="D75" s="311"/>
      <c r="E75" s="311"/>
      <c r="F75" s="311"/>
      <c r="G75" s="311"/>
      <c r="H75" s="311"/>
      <c r="I75" s="311"/>
      <c r="J75" s="311"/>
      <c r="K75" s="311"/>
      <c r="L75" s="311"/>
      <c r="M75" s="311"/>
      <c r="N75" s="311"/>
      <c r="O75" s="311"/>
      <c r="P75" s="311"/>
      <c r="Q75" s="311"/>
      <c r="R75" s="311"/>
      <c r="S75" s="311"/>
      <c r="T75" s="311"/>
      <c r="U75" s="311"/>
      <c r="V75" s="311"/>
      <c r="W75" s="311"/>
      <c r="X75" s="311"/>
      <c r="Y75" s="311"/>
      <c r="Z75" s="311"/>
      <c r="AA75" s="311"/>
      <c r="AB75" s="311"/>
      <c r="AC75" s="311"/>
      <c r="AD75" s="311"/>
      <c r="AE75" s="311"/>
      <c r="AF75" s="311"/>
      <c r="AG75" s="311"/>
      <c r="AH75" s="311"/>
      <c r="AI75" s="311"/>
      <c r="AJ75" s="311"/>
      <c r="AK75" s="311"/>
      <c r="AL75" s="311"/>
      <c r="AM75" s="311"/>
      <c r="AN75" s="311"/>
      <c r="AO75" s="311"/>
      <c r="AP75" s="311"/>
      <c r="AQ75" s="311"/>
      <c r="AR75" s="311"/>
      <c r="AS75" s="311"/>
      <c r="AT75" s="311"/>
    </row>
    <row r="76" spans="2:47" ht="14.4" x14ac:dyDescent="0.3">
      <c r="B76" s="311"/>
      <c r="C76" s="311"/>
      <c r="D76" s="311"/>
      <c r="E76" s="311"/>
      <c r="F76" s="311"/>
      <c r="G76" s="311"/>
      <c r="H76" s="311"/>
      <c r="I76" s="311"/>
      <c r="J76" s="311"/>
      <c r="K76" s="311"/>
      <c r="L76" s="311"/>
      <c r="M76" s="311"/>
      <c r="N76" s="311"/>
      <c r="O76" s="311"/>
      <c r="P76" s="311"/>
      <c r="Q76" s="311"/>
      <c r="R76" s="311"/>
      <c r="S76" s="311"/>
      <c r="T76" s="311"/>
      <c r="U76" s="311"/>
      <c r="V76" s="311"/>
      <c r="W76" s="311"/>
      <c r="X76" s="311"/>
      <c r="Y76" s="311"/>
      <c r="Z76" s="311"/>
      <c r="AA76" s="311"/>
      <c r="AB76" s="311"/>
      <c r="AC76" s="311"/>
      <c r="AD76" s="311"/>
      <c r="AE76" s="311"/>
      <c r="AF76" s="311"/>
      <c r="AG76" s="311"/>
      <c r="AH76" s="311"/>
      <c r="AI76" s="311"/>
      <c r="AJ76" s="311"/>
      <c r="AK76" s="311"/>
      <c r="AL76" s="311"/>
      <c r="AM76" s="311"/>
      <c r="AN76" s="311"/>
      <c r="AO76" s="311"/>
      <c r="AP76" s="311"/>
      <c r="AQ76" s="311"/>
      <c r="AR76" s="311"/>
      <c r="AS76" s="311"/>
      <c r="AT76" s="311"/>
    </row>
    <row r="77" spans="2:47" ht="14.4" x14ac:dyDescent="0.3">
      <c r="B77" s="311"/>
      <c r="C77" s="311"/>
      <c r="D77" s="311"/>
      <c r="E77" s="311"/>
      <c r="F77" s="311"/>
      <c r="G77" s="311"/>
      <c r="H77" s="311"/>
      <c r="I77" s="311"/>
      <c r="J77" s="311"/>
      <c r="K77" s="311"/>
      <c r="L77" s="311"/>
      <c r="M77" s="311"/>
      <c r="N77" s="311"/>
      <c r="O77" s="311"/>
      <c r="P77" s="311"/>
      <c r="Q77" s="311"/>
      <c r="R77" s="311"/>
      <c r="S77" s="311"/>
      <c r="T77" s="311"/>
      <c r="U77" s="311"/>
      <c r="V77" s="311"/>
      <c r="W77" s="311"/>
      <c r="X77" s="311"/>
      <c r="Y77" s="311"/>
      <c r="Z77" s="311"/>
      <c r="AA77" s="311"/>
      <c r="AB77" s="311"/>
      <c r="AC77" s="311"/>
      <c r="AD77" s="311"/>
      <c r="AE77" s="311"/>
      <c r="AF77" s="311"/>
      <c r="AG77" s="311"/>
      <c r="AH77" s="311"/>
      <c r="AI77" s="311"/>
      <c r="AJ77" s="311"/>
      <c r="AK77" s="311"/>
      <c r="AL77" s="311"/>
      <c r="AM77" s="311"/>
      <c r="AN77" s="311"/>
      <c r="AO77" s="311"/>
      <c r="AP77" s="311"/>
      <c r="AQ77" s="311"/>
      <c r="AR77" s="311"/>
      <c r="AS77" s="311"/>
      <c r="AT77" s="311"/>
    </row>
    <row r="78" spans="2:47" ht="14.4" x14ac:dyDescent="0.3">
      <c r="B78" s="311"/>
      <c r="C78" s="311"/>
      <c r="D78" s="311"/>
      <c r="E78" s="311"/>
      <c r="F78" s="311"/>
      <c r="G78" s="311"/>
      <c r="H78" s="311"/>
      <c r="I78" s="311"/>
      <c r="J78" s="311"/>
      <c r="K78" s="311"/>
      <c r="L78" s="311"/>
      <c r="M78" s="311"/>
      <c r="N78" s="311"/>
      <c r="O78" s="311"/>
      <c r="P78" s="311"/>
      <c r="Q78" s="311"/>
      <c r="R78" s="311"/>
      <c r="S78" s="311"/>
      <c r="T78" s="311"/>
      <c r="U78" s="311"/>
      <c r="V78" s="311"/>
      <c r="W78" s="311"/>
      <c r="X78" s="311"/>
      <c r="Y78" s="311"/>
      <c r="Z78" s="311"/>
      <c r="AA78" s="311"/>
      <c r="AB78" s="311"/>
      <c r="AC78" s="311"/>
      <c r="AD78" s="311"/>
      <c r="AE78" s="311"/>
      <c r="AF78" s="311"/>
      <c r="AG78" s="311"/>
      <c r="AH78" s="311"/>
      <c r="AI78" s="311"/>
      <c r="AJ78" s="311"/>
      <c r="AK78" s="311"/>
      <c r="AL78" s="311"/>
      <c r="AM78" s="311"/>
      <c r="AN78" s="311"/>
      <c r="AO78" s="311"/>
      <c r="AP78" s="311"/>
      <c r="AQ78" s="311"/>
      <c r="AR78" s="311"/>
      <c r="AS78" s="311"/>
      <c r="AT78" s="311"/>
    </row>
    <row r="79" spans="2:47" ht="14.4" x14ac:dyDescent="0.3">
      <c r="B79" s="311"/>
      <c r="C79" s="311"/>
      <c r="D79" s="311"/>
      <c r="E79" s="311"/>
      <c r="F79" s="311"/>
      <c r="G79" s="311"/>
      <c r="H79" s="311"/>
      <c r="I79" s="311"/>
      <c r="J79" s="311"/>
      <c r="K79" s="311"/>
      <c r="L79" s="311"/>
      <c r="M79" s="311"/>
      <c r="N79" s="311"/>
      <c r="O79" s="311"/>
      <c r="P79" s="311"/>
      <c r="Q79" s="311"/>
      <c r="R79" s="311"/>
      <c r="S79" s="311"/>
      <c r="T79" s="311"/>
      <c r="U79" s="311"/>
      <c r="V79" s="311"/>
      <c r="W79" s="311"/>
      <c r="X79" s="311"/>
      <c r="Y79" s="311"/>
      <c r="Z79" s="311"/>
      <c r="AA79" s="311"/>
      <c r="AB79" s="311"/>
      <c r="AC79" s="311"/>
      <c r="AD79" s="311"/>
      <c r="AE79" s="311"/>
      <c r="AF79" s="311"/>
      <c r="AG79" s="311"/>
      <c r="AH79" s="311"/>
      <c r="AI79" s="311"/>
      <c r="AJ79" s="311"/>
      <c r="AK79" s="311"/>
      <c r="AL79" s="311"/>
      <c r="AM79" s="311"/>
      <c r="AN79" s="311"/>
      <c r="AO79" s="311"/>
      <c r="AP79" s="311"/>
      <c r="AQ79" s="311"/>
      <c r="AR79" s="311"/>
      <c r="AS79" s="311"/>
      <c r="AT79" s="311"/>
    </row>
    <row r="80" spans="2:47" ht="14.4" x14ac:dyDescent="0.3">
      <c r="B80" s="311"/>
      <c r="C80" s="311"/>
      <c r="D80" s="311"/>
      <c r="E80" s="311"/>
      <c r="F80" s="311"/>
      <c r="G80" s="311"/>
      <c r="H80" s="311"/>
      <c r="I80" s="311"/>
      <c r="J80" s="311"/>
      <c r="K80" s="311"/>
      <c r="L80" s="311"/>
      <c r="M80" s="311"/>
      <c r="N80" s="311"/>
      <c r="O80" s="311"/>
      <c r="P80" s="311"/>
      <c r="Q80" s="311"/>
      <c r="R80" s="311"/>
      <c r="S80" s="311"/>
      <c r="T80" s="311"/>
      <c r="U80" s="311"/>
      <c r="V80" s="311"/>
      <c r="W80" s="311"/>
      <c r="X80" s="311"/>
      <c r="Y80" s="311"/>
      <c r="Z80" s="311"/>
      <c r="AA80" s="311"/>
      <c r="AB80" s="311"/>
      <c r="AC80" s="311"/>
      <c r="AD80" s="311"/>
      <c r="AE80" s="311"/>
      <c r="AF80" s="311"/>
      <c r="AG80" s="311"/>
      <c r="AH80" s="311"/>
      <c r="AI80" s="311"/>
      <c r="AJ80" s="311"/>
      <c r="AK80" s="311"/>
      <c r="AL80" s="311"/>
      <c r="AM80" s="311"/>
      <c r="AN80" s="311"/>
      <c r="AO80" s="311"/>
      <c r="AP80" s="311"/>
      <c r="AQ80" s="311"/>
      <c r="AR80" s="311"/>
      <c r="AS80" s="311"/>
      <c r="AT80" s="311"/>
    </row>
    <row r="81" spans="2:46" ht="14.4" x14ac:dyDescent="0.3">
      <c r="B81" s="311"/>
      <c r="C81" s="311"/>
      <c r="D81" s="311"/>
      <c r="E81" s="311"/>
      <c r="F81" s="311"/>
      <c r="G81" s="311"/>
      <c r="H81" s="311"/>
      <c r="I81" s="311"/>
      <c r="J81" s="311"/>
      <c r="K81" s="311"/>
      <c r="L81" s="311"/>
      <c r="M81" s="311"/>
      <c r="N81" s="311"/>
      <c r="O81" s="311"/>
      <c r="P81" s="311"/>
      <c r="Q81" s="311"/>
      <c r="R81" s="311"/>
      <c r="S81" s="311"/>
      <c r="T81" s="311"/>
      <c r="U81" s="311"/>
      <c r="V81" s="311"/>
      <c r="W81" s="311"/>
      <c r="X81" s="311"/>
      <c r="Y81" s="311"/>
      <c r="Z81" s="311"/>
      <c r="AA81" s="311"/>
      <c r="AB81" s="311"/>
      <c r="AC81" s="311"/>
      <c r="AD81" s="311"/>
      <c r="AE81" s="311"/>
      <c r="AF81" s="311"/>
      <c r="AG81" s="311"/>
      <c r="AH81" s="311"/>
      <c r="AI81" s="311"/>
      <c r="AJ81" s="311"/>
      <c r="AK81" s="311"/>
      <c r="AL81" s="311"/>
      <c r="AM81" s="311"/>
      <c r="AN81" s="311"/>
      <c r="AO81" s="311"/>
      <c r="AP81" s="311"/>
      <c r="AQ81" s="311"/>
      <c r="AR81" s="311"/>
      <c r="AS81" s="311"/>
      <c r="AT81" s="311"/>
    </row>
    <row r="82" spans="2:46" ht="14.4" x14ac:dyDescent="0.3">
      <c r="B82" s="311"/>
      <c r="C82" s="311"/>
      <c r="D82" s="311"/>
      <c r="E82" s="311"/>
      <c r="F82" s="311"/>
      <c r="G82" s="311"/>
      <c r="H82" s="311"/>
      <c r="I82" s="311"/>
      <c r="J82" s="311"/>
      <c r="K82" s="311"/>
      <c r="L82" s="311"/>
      <c r="M82" s="311"/>
      <c r="N82" s="311"/>
      <c r="O82" s="311"/>
      <c r="P82" s="311"/>
      <c r="Q82" s="311"/>
      <c r="R82" s="311"/>
      <c r="S82" s="311"/>
      <c r="T82" s="311"/>
      <c r="U82" s="311"/>
      <c r="V82" s="311"/>
      <c r="W82" s="311"/>
      <c r="X82" s="311"/>
      <c r="Y82" s="311"/>
      <c r="Z82" s="311"/>
      <c r="AA82" s="311"/>
      <c r="AB82" s="311"/>
      <c r="AC82" s="311"/>
      <c r="AD82" s="311"/>
      <c r="AE82" s="311"/>
      <c r="AF82" s="311"/>
      <c r="AG82" s="311"/>
      <c r="AH82" s="311"/>
      <c r="AI82" s="311"/>
      <c r="AJ82" s="311"/>
      <c r="AK82" s="311"/>
      <c r="AL82" s="311"/>
      <c r="AM82" s="311"/>
      <c r="AN82" s="311"/>
      <c r="AO82" s="311"/>
      <c r="AP82" s="311"/>
      <c r="AQ82" s="311"/>
      <c r="AR82" s="311"/>
      <c r="AS82" s="311"/>
      <c r="AT82" s="311"/>
    </row>
    <row r="83" spans="2:46" ht="14.4" x14ac:dyDescent="0.3">
      <c r="B83" s="311"/>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row>
    <row r="84" spans="2:46" ht="14.4" x14ac:dyDescent="0.3">
      <c r="B84" s="311"/>
      <c r="C84" s="311"/>
      <c r="D84" s="311"/>
      <c r="E84" s="311"/>
      <c r="F84" s="311"/>
      <c r="G84" s="311"/>
      <c r="H84" s="311"/>
      <c r="I84" s="311"/>
      <c r="J84" s="311"/>
      <c r="K84" s="311"/>
      <c r="L84" s="311"/>
      <c r="M84" s="311"/>
      <c r="N84" s="311"/>
      <c r="O84" s="311"/>
      <c r="P84" s="311"/>
      <c r="Q84" s="311"/>
      <c r="R84" s="311"/>
      <c r="S84" s="311"/>
      <c r="T84" s="311"/>
      <c r="U84" s="311"/>
      <c r="V84" s="311"/>
      <c r="W84" s="311"/>
      <c r="X84" s="311"/>
      <c r="Y84" s="311"/>
      <c r="Z84" s="311"/>
      <c r="AA84" s="311"/>
      <c r="AB84" s="311"/>
      <c r="AC84" s="311"/>
      <c r="AD84" s="311"/>
      <c r="AE84" s="311"/>
      <c r="AF84" s="311"/>
      <c r="AG84" s="311"/>
      <c r="AH84" s="311"/>
      <c r="AI84" s="311"/>
      <c r="AJ84" s="311"/>
      <c r="AK84" s="311"/>
      <c r="AL84" s="311"/>
      <c r="AM84" s="311"/>
      <c r="AN84" s="311"/>
      <c r="AO84" s="311"/>
      <c r="AP84" s="311"/>
      <c r="AQ84" s="311"/>
      <c r="AR84" s="311"/>
      <c r="AS84" s="311"/>
      <c r="AT84" s="311"/>
    </row>
    <row r="85" spans="2:46" ht="14.4" x14ac:dyDescent="0.3">
      <c r="B85" s="311"/>
      <c r="C85" s="311"/>
      <c r="D85" s="311"/>
      <c r="E85" s="311"/>
      <c r="F85" s="311"/>
      <c r="G85" s="311"/>
      <c r="H85" s="311"/>
      <c r="I85" s="311"/>
      <c r="J85" s="311"/>
      <c r="K85" s="311"/>
      <c r="L85" s="311"/>
      <c r="M85" s="311"/>
      <c r="N85" s="311"/>
      <c r="O85" s="311"/>
      <c r="P85" s="311"/>
      <c r="Q85" s="311"/>
      <c r="R85" s="311"/>
      <c r="S85" s="311"/>
      <c r="T85" s="311"/>
      <c r="U85" s="311"/>
      <c r="V85" s="311"/>
      <c r="W85" s="311"/>
      <c r="X85" s="311"/>
      <c r="Y85" s="311"/>
      <c r="Z85" s="311"/>
      <c r="AA85" s="311"/>
      <c r="AB85" s="311"/>
      <c r="AC85" s="311"/>
      <c r="AD85" s="311"/>
      <c r="AE85" s="311"/>
      <c r="AF85" s="311"/>
      <c r="AG85" s="311"/>
      <c r="AH85" s="311"/>
      <c r="AI85" s="311"/>
      <c r="AJ85" s="311"/>
      <c r="AK85" s="311"/>
      <c r="AL85" s="311"/>
      <c r="AM85" s="311"/>
      <c r="AN85" s="311"/>
      <c r="AO85" s="311"/>
      <c r="AP85" s="311"/>
      <c r="AQ85" s="311"/>
      <c r="AR85" s="311"/>
      <c r="AS85" s="311"/>
      <c r="AT85" s="311"/>
    </row>
    <row r="86" spans="2:46" ht="14.4" x14ac:dyDescent="0.3">
      <c r="B86" s="311"/>
      <c r="C86" s="311"/>
      <c r="D86" s="311"/>
      <c r="E86" s="311"/>
      <c r="F86" s="311"/>
      <c r="G86" s="311"/>
      <c r="H86" s="311"/>
      <c r="I86" s="311"/>
      <c r="J86" s="311"/>
      <c r="K86" s="311"/>
      <c r="L86" s="311"/>
      <c r="M86" s="311"/>
      <c r="N86" s="311"/>
      <c r="O86" s="311"/>
      <c r="P86" s="311"/>
      <c r="Q86" s="311"/>
      <c r="R86" s="311"/>
      <c r="S86" s="311"/>
      <c r="T86" s="311"/>
      <c r="U86" s="311"/>
      <c r="V86" s="311"/>
      <c r="W86" s="311"/>
      <c r="X86" s="311"/>
      <c r="Y86" s="311"/>
      <c r="Z86" s="311"/>
      <c r="AA86" s="311"/>
      <c r="AB86" s="311"/>
      <c r="AC86" s="311"/>
      <c r="AD86" s="311"/>
      <c r="AE86" s="311"/>
      <c r="AF86" s="311"/>
      <c r="AG86" s="311"/>
      <c r="AH86" s="311"/>
      <c r="AI86" s="311"/>
      <c r="AJ86" s="311"/>
      <c r="AK86" s="311"/>
      <c r="AL86" s="311"/>
      <c r="AM86" s="311"/>
      <c r="AN86" s="311"/>
      <c r="AO86" s="311"/>
      <c r="AP86" s="311"/>
      <c r="AQ86" s="311"/>
      <c r="AR86" s="311"/>
      <c r="AS86" s="311"/>
      <c r="AT86" s="311"/>
    </row>
    <row r="87" spans="2:46" ht="14.4" x14ac:dyDescent="0.3">
      <c r="B87" s="311"/>
      <c r="C87" s="311"/>
      <c r="D87" s="311"/>
      <c r="E87" s="311"/>
      <c r="F87" s="311"/>
      <c r="G87" s="311"/>
      <c r="H87" s="311"/>
      <c r="I87" s="311"/>
      <c r="J87" s="311"/>
      <c r="K87" s="311"/>
      <c r="L87" s="311"/>
      <c r="M87" s="311"/>
      <c r="N87" s="311"/>
      <c r="O87" s="311"/>
      <c r="P87" s="311"/>
      <c r="Q87" s="311"/>
      <c r="R87" s="311"/>
      <c r="S87" s="311"/>
      <c r="T87" s="311"/>
      <c r="U87" s="311"/>
      <c r="V87" s="311"/>
      <c r="W87" s="311"/>
      <c r="X87" s="311"/>
      <c r="Y87" s="311"/>
      <c r="Z87" s="311"/>
      <c r="AA87" s="311"/>
      <c r="AB87" s="311"/>
      <c r="AC87" s="311"/>
      <c r="AD87" s="311"/>
      <c r="AE87" s="311"/>
      <c r="AF87" s="311"/>
      <c r="AG87" s="311"/>
      <c r="AH87" s="311"/>
      <c r="AI87" s="311"/>
      <c r="AJ87" s="311"/>
      <c r="AK87" s="311"/>
      <c r="AL87" s="311"/>
      <c r="AM87" s="311"/>
      <c r="AN87" s="311"/>
      <c r="AO87" s="311"/>
      <c r="AP87" s="311"/>
      <c r="AQ87" s="311"/>
      <c r="AR87" s="311"/>
      <c r="AS87" s="311"/>
      <c r="AT87" s="311"/>
    </row>
    <row r="88" spans="2:46" ht="14.4" x14ac:dyDescent="0.3">
      <c r="B88" s="311"/>
      <c r="C88" s="311"/>
      <c r="D88" s="311"/>
      <c r="E88" s="311"/>
      <c r="F88" s="311"/>
      <c r="G88" s="311"/>
      <c r="H88" s="311"/>
      <c r="I88" s="311"/>
      <c r="J88" s="311"/>
      <c r="K88" s="311"/>
      <c r="L88" s="311"/>
      <c r="M88" s="311"/>
      <c r="N88" s="311"/>
      <c r="O88" s="311"/>
      <c r="P88" s="311"/>
      <c r="Q88" s="311"/>
      <c r="R88" s="311"/>
      <c r="S88" s="311"/>
      <c r="T88" s="311"/>
      <c r="U88" s="311"/>
      <c r="V88" s="311"/>
      <c r="W88" s="311"/>
      <c r="X88" s="311"/>
      <c r="Y88" s="311"/>
      <c r="Z88" s="311"/>
      <c r="AA88" s="311"/>
      <c r="AB88" s="311"/>
      <c r="AC88" s="311"/>
      <c r="AD88" s="311"/>
      <c r="AE88" s="311"/>
      <c r="AF88" s="311"/>
      <c r="AG88" s="311"/>
      <c r="AH88" s="311"/>
      <c r="AI88" s="311"/>
      <c r="AJ88" s="311"/>
      <c r="AK88" s="311"/>
      <c r="AL88" s="311"/>
      <c r="AM88" s="311"/>
      <c r="AN88" s="311"/>
      <c r="AO88" s="311"/>
      <c r="AP88" s="311"/>
      <c r="AQ88" s="311"/>
      <c r="AR88" s="311"/>
      <c r="AS88" s="311"/>
      <c r="AT88" s="311"/>
    </row>
    <row r="89" spans="2:46" ht="14.4" x14ac:dyDescent="0.3">
      <c r="B89" s="311"/>
      <c r="C89" s="311"/>
      <c r="D89" s="311"/>
      <c r="E89" s="311"/>
      <c r="F89" s="311"/>
      <c r="G89" s="311"/>
      <c r="H89" s="311"/>
      <c r="I89" s="311"/>
      <c r="J89" s="311"/>
      <c r="K89" s="311"/>
      <c r="L89" s="311"/>
      <c r="M89" s="311"/>
      <c r="N89" s="311"/>
      <c r="O89" s="311"/>
      <c r="P89" s="311"/>
      <c r="Q89" s="311"/>
      <c r="R89" s="311"/>
      <c r="S89" s="311"/>
      <c r="T89" s="311"/>
      <c r="U89" s="311"/>
      <c r="V89" s="311"/>
      <c r="W89" s="311"/>
      <c r="X89" s="311"/>
      <c r="Y89" s="311"/>
      <c r="Z89" s="311"/>
      <c r="AA89" s="311"/>
      <c r="AB89" s="311"/>
      <c r="AC89" s="311"/>
      <c r="AD89" s="311"/>
      <c r="AE89" s="311"/>
      <c r="AF89" s="311"/>
      <c r="AG89" s="311"/>
      <c r="AH89" s="311"/>
      <c r="AI89" s="311"/>
      <c r="AJ89" s="311"/>
      <c r="AK89" s="311"/>
      <c r="AL89" s="311"/>
      <c r="AM89" s="311"/>
      <c r="AN89" s="311"/>
      <c r="AO89" s="311"/>
      <c r="AP89" s="311"/>
      <c r="AQ89" s="311"/>
      <c r="AR89" s="311"/>
      <c r="AS89" s="311"/>
      <c r="AT89" s="311"/>
    </row>
    <row r="90" spans="2:46" ht="14.4" x14ac:dyDescent="0.3">
      <c r="B90" s="311"/>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311"/>
      <c r="AM90" s="311"/>
      <c r="AN90" s="311"/>
      <c r="AO90" s="311"/>
      <c r="AP90" s="311"/>
      <c r="AQ90" s="311"/>
      <c r="AR90" s="311"/>
      <c r="AS90" s="311"/>
      <c r="AT90" s="311"/>
    </row>
    <row r="91" spans="2:46" ht="14.4" x14ac:dyDescent="0.3">
      <c r="B91" s="311"/>
      <c r="C91" s="311"/>
      <c r="D91" s="311"/>
      <c r="E91" s="311"/>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1"/>
      <c r="AL91" s="311"/>
      <c r="AM91" s="311"/>
      <c r="AN91" s="311"/>
      <c r="AO91" s="311"/>
      <c r="AP91" s="311"/>
      <c r="AQ91" s="311"/>
      <c r="AR91" s="311"/>
      <c r="AS91" s="311"/>
      <c r="AT91" s="311"/>
    </row>
    <row r="92" spans="2:46" ht="14.4" x14ac:dyDescent="0.3">
      <c r="B92" s="311"/>
      <c r="C92" s="311"/>
      <c r="D92" s="311"/>
      <c r="E92" s="311"/>
      <c r="F92" s="311"/>
      <c r="G92" s="311"/>
      <c r="H92" s="311"/>
      <c r="I92" s="311"/>
      <c r="J92" s="311"/>
      <c r="K92" s="311"/>
      <c r="L92" s="311"/>
      <c r="M92" s="311"/>
      <c r="N92" s="311"/>
      <c r="O92" s="311"/>
      <c r="P92" s="311"/>
      <c r="Q92" s="311"/>
      <c r="R92" s="311"/>
      <c r="S92" s="311"/>
      <c r="T92" s="311"/>
      <c r="U92" s="311"/>
      <c r="V92" s="311"/>
      <c r="W92" s="311"/>
      <c r="X92" s="311"/>
      <c r="Y92" s="311"/>
      <c r="Z92" s="311"/>
      <c r="AA92" s="311"/>
      <c r="AB92" s="311"/>
      <c r="AC92" s="311"/>
      <c r="AD92" s="311"/>
      <c r="AE92" s="311"/>
      <c r="AF92" s="311"/>
      <c r="AG92" s="311"/>
      <c r="AH92" s="311"/>
      <c r="AI92" s="311"/>
      <c r="AJ92" s="311"/>
      <c r="AK92" s="311"/>
      <c r="AL92" s="311"/>
      <c r="AM92" s="311"/>
      <c r="AN92" s="311"/>
      <c r="AO92" s="311"/>
      <c r="AP92" s="311"/>
      <c r="AQ92" s="311"/>
      <c r="AR92" s="311"/>
      <c r="AS92" s="311"/>
      <c r="AT92" s="311"/>
    </row>
    <row r="93" spans="2:46" ht="14.4" x14ac:dyDescent="0.3">
      <c r="B93" s="311"/>
      <c r="C93" s="311"/>
      <c r="D93" s="311"/>
      <c r="E93" s="311"/>
      <c r="F93" s="311"/>
      <c r="G93" s="311"/>
      <c r="H93" s="311"/>
      <c r="I93" s="311"/>
      <c r="J93" s="311"/>
      <c r="K93" s="311"/>
      <c r="L93" s="311"/>
      <c r="M93" s="311"/>
      <c r="N93" s="311"/>
      <c r="O93" s="311"/>
      <c r="P93" s="311"/>
      <c r="Q93" s="311"/>
      <c r="R93" s="311"/>
      <c r="S93" s="311"/>
      <c r="T93" s="311"/>
      <c r="U93" s="311"/>
      <c r="V93" s="311"/>
      <c r="W93" s="311"/>
      <c r="X93" s="311"/>
      <c r="Y93" s="311"/>
      <c r="Z93" s="311"/>
      <c r="AA93" s="311"/>
      <c r="AB93" s="311"/>
      <c r="AC93" s="311"/>
      <c r="AD93" s="311"/>
      <c r="AE93" s="311"/>
      <c r="AF93" s="311"/>
      <c r="AG93" s="311"/>
      <c r="AH93" s="311"/>
      <c r="AI93" s="311"/>
      <c r="AJ93" s="311"/>
      <c r="AK93" s="311"/>
      <c r="AL93" s="311"/>
      <c r="AM93" s="311"/>
      <c r="AN93" s="311"/>
      <c r="AO93" s="311"/>
      <c r="AP93" s="311"/>
      <c r="AQ93" s="311"/>
      <c r="AR93" s="311"/>
      <c r="AS93" s="311"/>
      <c r="AT93" s="311"/>
    </row>
    <row r="94" spans="2:46" ht="14.4" x14ac:dyDescent="0.3">
      <c r="B94" s="311"/>
      <c r="C94" s="311"/>
      <c r="D94" s="311"/>
      <c r="E94" s="311"/>
      <c r="F94" s="311"/>
      <c r="G94" s="311"/>
      <c r="H94" s="311"/>
      <c r="I94" s="311"/>
      <c r="J94" s="311"/>
      <c r="K94" s="311"/>
      <c r="L94" s="311"/>
      <c r="M94" s="311"/>
      <c r="N94" s="311"/>
      <c r="O94" s="311"/>
      <c r="P94" s="311"/>
      <c r="Q94" s="311"/>
      <c r="R94" s="311"/>
      <c r="S94" s="311"/>
      <c r="T94" s="311"/>
      <c r="U94" s="311"/>
      <c r="V94" s="311"/>
      <c r="W94" s="311"/>
      <c r="X94" s="311"/>
      <c r="Y94" s="311"/>
      <c r="Z94" s="311"/>
      <c r="AA94" s="311"/>
      <c r="AB94" s="311"/>
      <c r="AC94" s="311"/>
      <c r="AD94" s="311"/>
      <c r="AE94" s="311"/>
      <c r="AF94" s="311"/>
      <c r="AG94" s="311"/>
      <c r="AH94" s="311"/>
      <c r="AI94" s="311"/>
      <c r="AJ94" s="311"/>
      <c r="AK94" s="311"/>
      <c r="AL94" s="311"/>
      <c r="AM94" s="311"/>
      <c r="AN94" s="311"/>
      <c r="AO94" s="311"/>
      <c r="AP94" s="311"/>
      <c r="AQ94" s="311"/>
      <c r="AR94" s="311"/>
      <c r="AS94" s="311"/>
      <c r="AT94" s="311"/>
    </row>
    <row r="95" spans="2:46" ht="14.4" x14ac:dyDescent="0.3">
      <c r="B95" s="311"/>
      <c r="C95" s="311"/>
      <c r="D95" s="311"/>
      <c r="E95" s="311"/>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1"/>
      <c r="AL95" s="311"/>
      <c r="AM95" s="311"/>
      <c r="AN95" s="311"/>
      <c r="AO95" s="311"/>
      <c r="AP95" s="311"/>
      <c r="AQ95" s="311"/>
      <c r="AR95" s="311"/>
      <c r="AS95" s="311"/>
      <c r="AT95" s="311"/>
    </row>
    <row r="96" spans="2:46" ht="14.4" x14ac:dyDescent="0.3">
      <c r="B96" s="311"/>
      <c r="C96" s="311"/>
      <c r="D96" s="311"/>
      <c r="E96" s="311"/>
      <c r="F96" s="311"/>
      <c r="G96" s="311"/>
      <c r="H96" s="311"/>
      <c r="I96" s="311"/>
      <c r="J96" s="311"/>
      <c r="K96" s="311"/>
      <c r="L96" s="311"/>
      <c r="M96" s="311"/>
      <c r="N96" s="311"/>
      <c r="O96" s="311"/>
      <c r="P96" s="311"/>
      <c r="Q96" s="311"/>
      <c r="R96" s="311"/>
      <c r="S96" s="311"/>
      <c r="T96" s="311"/>
      <c r="U96" s="311"/>
      <c r="V96" s="311"/>
      <c r="W96" s="311"/>
      <c r="X96" s="311"/>
      <c r="Y96" s="311"/>
      <c r="Z96" s="311"/>
      <c r="AA96" s="311"/>
      <c r="AB96" s="311"/>
      <c r="AC96" s="311"/>
      <c r="AD96" s="311"/>
      <c r="AE96" s="311"/>
      <c r="AF96" s="311"/>
      <c r="AG96" s="311"/>
      <c r="AH96" s="311"/>
      <c r="AI96" s="311"/>
      <c r="AJ96" s="311"/>
      <c r="AK96" s="311"/>
      <c r="AL96" s="311"/>
      <c r="AM96" s="311"/>
      <c r="AN96" s="311"/>
      <c r="AO96" s="311"/>
      <c r="AP96" s="311"/>
      <c r="AQ96" s="311"/>
      <c r="AR96" s="311"/>
      <c r="AS96" s="311"/>
      <c r="AT96" s="311"/>
    </row>
    <row r="97" spans="2:46" ht="14.4" x14ac:dyDescent="0.3">
      <c r="B97" s="311"/>
      <c r="C97" s="311"/>
      <c r="D97" s="311"/>
      <c r="E97" s="311"/>
      <c r="F97" s="311"/>
      <c r="G97" s="311"/>
      <c r="H97" s="311"/>
      <c r="I97" s="311"/>
      <c r="J97" s="311"/>
      <c r="K97" s="311"/>
      <c r="L97" s="311"/>
      <c r="M97" s="311"/>
      <c r="N97" s="311"/>
      <c r="O97" s="311"/>
      <c r="P97" s="311"/>
      <c r="Q97" s="311"/>
      <c r="R97" s="311"/>
      <c r="S97" s="311"/>
      <c r="T97" s="311"/>
      <c r="U97" s="311"/>
      <c r="V97" s="311"/>
      <c r="W97" s="311"/>
      <c r="X97" s="311"/>
      <c r="Y97" s="311"/>
      <c r="Z97" s="311"/>
      <c r="AA97" s="311"/>
      <c r="AB97" s="311"/>
      <c r="AC97" s="311"/>
      <c r="AD97" s="311"/>
      <c r="AE97" s="311"/>
      <c r="AF97" s="311"/>
      <c r="AG97" s="311"/>
      <c r="AH97" s="311"/>
      <c r="AI97" s="311"/>
      <c r="AJ97" s="311"/>
      <c r="AK97" s="311"/>
      <c r="AL97" s="311"/>
      <c r="AM97" s="311"/>
      <c r="AN97" s="311"/>
      <c r="AO97" s="311"/>
      <c r="AP97" s="311"/>
      <c r="AQ97" s="311"/>
      <c r="AR97" s="311"/>
      <c r="AS97" s="311"/>
      <c r="AT97" s="311"/>
    </row>
    <row r="98" spans="2:46" ht="14.4" x14ac:dyDescent="0.3">
      <c r="B98" s="311"/>
      <c r="C98" s="311"/>
      <c r="D98" s="311"/>
      <c r="E98" s="311"/>
      <c r="F98" s="311"/>
      <c r="G98" s="311"/>
      <c r="H98" s="311"/>
      <c r="I98" s="311"/>
      <c r="J98" s="311"/>
      <c r="K98" s="311"/>
      <c r="L98" s="311"/>
      <c r="M98" s="311"/>
      <c r="N98" s="311"/>
      <c r="O98" s="311"/>
      <c r="P98" s="311"/>
      <c r="Q98" s="311"/>
      <c r="R98" s="311"/>
      <c r="S98" s="311"/>
      <c r="T98" s="311"/>
      <c r="U98" s="311"/>
      <c r="V98" s="311"/>
      <c r="W98" s="311"/>
      <c r="X98" s="311"/>
      <c r="Y98" s="311"/>
      <c r="Z98" s="311"/>
      <c r="AA98" s="311"/>
      <c r="AB98" s="311"/>
      <c r="AC98" s="311"/>
      <c r="AD98" s="311"/>
      <c r="AE98" s="311"/>
      <c r="AF98" s="311"/>
      <c r="AG98" s="311"/>
      <c r="AH98" s="311"/>
      <c r="AI98" s="311"/>
      <c r="AJ98" s="311"/>
      <c r="AK98" s="311"/>
      <c r="AL98" s="311"/>
      <c r="AM98" s="311"/>
      <c r="AN98" s="311"/>
      <c r="AO98" s="311"/>
      <c r="AP98" s="311"/>
      <c r="AQ98" s="311"/>
      <c r="AR98" s="311"/>
      <c r="AS98" s="311"/>
      <c r="AT98" s="311"/>
    </row>
    <row r="99" spans="2:46" ht="14.4" x14ac:dyDescent="0.3">
      <c r="B99" s="311"/>
      <c r="C99" s="311"/>
      <c r="D99" s="311"/>
      <c r="E99" s="311"/>
      <c r="F99" s="311"/>
      <c r="G99" s="311"/>
      <c r="H99" s="311"/>
      <c r="I99" s="311"/>
      <c r="J99" s="311"/>
      <c r="K99" s="311"/>
      <c r="L99" s="311"/>
      <c r="M99" s="311"/>
      <c r="N99" s="311"/>
      <c r="O99" s="311"/>
      <c r="P99" s="311"/>
      <c r="Q99" s="311"/>
      <c r="R99" s="311"/>
      <c r="S99" s="311"/>
      <c r="T99" s="311"/>
      <c r="U99" s="311"/>
      <c r="V99" s="311"/>
      <c r="W99" s="311"/>
      <c r="X99" s="311"/>
      <c r="Y99" s="311"/>
      <c r="Z99" s="311"/>
      <c r="AA99" s="311"/>
      <c r="AB99" s="311"/>
      <c r="AC99" s="311"/>
      <c r="AD99" s="311"/>
      <c r="AE99" s="311"/>
      <c r="AF99" s="311"/>
      <c r="AG99" s="311"/>
      <c r="AH99" s="311"/>
      <c r="AI99" s="311"/>
      <c r="AJ99" s="311"/>
      <c r="AK99" s="311"/>
      <c r="AL99" s="311"/>
      <c r="AM99" s="311"/>
      <c r="AN99" s="311"/>
      <c r="AO99" s="311"/>
      <c r="AP99" s="311"/>
      <c r="AQ99" s="311"/>
      <c r="AR99" s="311"/>
      <c r="AS99" s="311"/>
      <c r="AT99" s="311"/>
    </row>
    <row r="100" spans="2:46" ht="14.4" x14ac:dyDescent="0.3">
      <c r="B100" s="311"/>
      <c r="C100" s="311"/>
      <c r="D100" s="311"/>
      <c r="E100" s="311"/>
      <c r="F100" s="311"/>
      <c r="G100" s="311"/>
      <c r="H100" s="311"/>
      <c r="I100" s="311"/>
      <c r="J100" s="311"/>
      <c r="K100" s="311"/>
      <c r="L100" s="311"/>
      <c r="M100" s="311"/>
      <c r="N100" s="311"/>
      <c r="O100" s="311"/>
      <c r="P100" s="311"/>
      <c r="Q100" s="311"/>
      <c r="R100" s="311"/>
      <c r="S100" s="311"/>
      <c r="T100" s="311"/>
      <c r="U100" s="311"/>
      <c r="V100" s="311"/>
      <c r="W100" s="311"/>
      <c r="X100" s="311"/>
      <c r="Y100" s="311"/>
      <c r="Z100" s="311"/>
      <c r="AA100" s="311"/>
      <c r="AB100" s="311"/>
      <c r="AC100" s="311"/>
      <c r="AD100" s="311"/>
      <c r="AE100" s="311"/>
      <c r="AF100" s="311"/>
      <c r="AG100" s="311"/>
      <c r="AH100" s="311"/>
      <c r="AI100" s="311"/>
      <c r="AJ100" s="311"/>
      <c r="AK100" s="311"/>
      <c r="AL100" s="311"/>
      <c r="AM100" s="311"/>
      <c r="AN100" s="311"/>
      <c r="AO100" s="311"/>
      <c r="AP100" s="311"/>
      <c r="AQ100" s="311"/>
      <c r="AR100" s="311"/>
      <c r="AS100" s="311"/>
      <c r="AT100" s="311"/>
    </row>
    <row r="101" spans="2:46" ht="14.4" x14ac:dyDescent="0.3">
      <c r="B101" s="311"/>
      <c r="C101" s="311"/>
      <c r="D101" s="311"/>
      <c r="E101" s="311"/>
      <c r="F101" s="311"/>
      <c r="G101" s="311"/>
      <c r="H101" s="311"/>
      <c r="I101" s="311"/>
      <c r="J101" s="311"/>
      <c r="K101" s="311"/>
      <c r="L101" s="311"/>
      <c r="M101" s="311"/>
      <c r="N101" s="311"/>
      <c r="O101" s="311"/>
      <c r="P101" s="311"/>
      <c r="Q101" s="311"/>
      <c r="R101" s="311"/>
      <c r="S101" s="311"/>
      <c r="T101" s="311"/>
      <c r="U101" s="311"/>
      <c r="V101" s="311"/>
      <c r="W101" s="311"/>
      <c r="X101" s="311"/>
      <c r="Y101" s="311"/>
      <c r="Z101" s="311"/>
      <c r="AA101" s="311"/>
      <c r="AB101" s="311"/>
      <c r="AC101" s="311"/>
      <c r="AD101" s="311"/>
      <c r="AE101" s="311"/>
      <c r="AF101" s="311"/>
      <c r="AG101" s="311"/>
      <c r="AH101" s="311"/>
      <c r="AI101" s="311"/>
      <c r="AJ101" s="311"/>
      <c r="AK101" s="311"/>
      <c r="AL101" s="311"/>
      <c r="AM101" s="311"/>
      <c r="AN101" s="311"/>
      <c r="AO101" s="311"/>
      <c r="AP101" s="311"/>
      <c r="AQ101" s="311"/>
      <c r="AR101" s="311"/>
      <c r="AS101" s="311"/>
      <c r="AT101" s="311"/>
    </row>
    <row r="102" spans="2:46" ht="14.4" x14ac:dyDescent="0.3">
      <c r="B102" s="311"/>
      <c r="C102" s="311"/>
      <c r="D102" s="311"/>
      <c r="E102" s="311"/>
      <c r="F102" s="311"/>
      <c r="G102" s="311"/>
      <c r="H102" s="311"/>
      <c r="I102" s="311"/>
      <c r="J102" s="311"/>
      <c r="K102" s="311"/>
      <c r="L102" s="311"/>
      <c r="M102" s="311"/>
      <c r="N102" s="311"/>
      <c r="O102" s="311"/>
      <c r="P102" s="311"/>
      <c r="Q102" s="311"/>
      <c r="R102" s="311"/>
      <c r="S102" s="311"/>
      <c r="T102" s="311"/>
      <c r="U102" s="311"/>
      <c r="V102" s="311"/>
      <c r="W102" s="311"/>
      <c r="X102" s="311"/>
      <c r="Y102" s="311"/>
      <c r="Z102" s="311"/>
      <c r="AA102" s="311"/>
      <c r="AB102" s="311"/>
      <c r="AC102" s="311"/>
      <c r="AD102" s="311"/>
      <c r="AE102" s="311"/>
      <c r="AF102" s="311"/>
      <c r="AG102" s="311"/>
      <c r="AH102" s="311"/>
      <c r="AI102" s="311"/>
      <c r="AJ102" s="311"/>
      <c r="AK102" s="311"/>
      <c r="AL102" s="311"/>
      <c r="AM102" s="311"/>
      <c r="AN102" s="311"/>
      <c r="AO102" s="311"/>
      <c r="AP102" s="311"/>
      <c r="AQ102" s="311"/>
      <c r="AR102" s="311"/>
      <c r="AS102" s="311"/>
      <c r="AT102" s="311"/>
    </row>
    <row r="103" spans="2:46" ht="14.4" x14ac:dyDescent="0.3">
      <c r="B103" s="311"/>
      <c r="C103" s="311"/>
      <c r="D103" s="311"/>
      <c r="E103" s="311"/>
      <c r="F103" s="311"/>
      <c r="G103" s="311"/>
      <c r="H103" s="311"/>
      <c r="I103" s="311"/>
      <c r="J103" s="311"/>
      <c r="K103" s="311"/>
      <c r="L103" s="311"/>
      <c r="M103" s="311"/>
      <c r="N103" s="311"/>
      <c r="O103" s="311"/>
      <c r="P103" s="311"/>
      <c r="Q103" s="311"/>
      <c r="R103" s="311"/>
      <c r="S103" s="311"/>
      <c r="T103" s="311"/>
      <c r="U103" s="311"/>
      <c r="V103" s="311"/>
      <c r="W103" s="311"/>
      <c r="X103" s="311"/>
      <c r="Y103" s="311"/>
      <c r="Z103" s="311"/>
      <c r="AA103" s="311"/>
      <c r="AB103" s="311"/>
      <c r="AC103" s="311"/>
      <c r="AD103" s="311"/>
      <c r="AE103" s="311"/>
      <c r="AF103" s="311"/>
      <c r="AG103" s="311"/>
      <c r="AH103" s="311"/>
      <c r="AI103" s="311"/>
      <c r="AJ103" s="311"/>
      <c r="AK103" s="311"/>
      <c r="AL103" s="311"/>
      <c r="AM103" s="311"/>
      <c r="AN103" s="311"/>
      <c r="AO103" s="311"/>
      <c r="AP103" s="311"/>
      <c r="AQ103" s="311"/>
      <c r="AR103" s="311"/>
      <c r="AS103" s="311"/>
      <c r="AT103" s="311"/>
    </row>
    <row r="104" spans="2:46" ht="14.4" x14ac:dyDescent="0.3">
      <c r="B104" s="311"/>
      <c r="C104" s="311"/>
      <c r="D104" s="311"/>
      <c r="E104" s="311"/>
      <c r="F104" s="311"/>
      <c r="G104" s="311"/>
      <c r="H104" s="311"/>
      <c r="I104" s="311"/>
      <c r="J104" s="311"/>
      <c r="K104" s="311"/>
      <c r="L104" s="311"/>
      <c r="M104" s="311"/>
      <c r="N104" s="311"/>
      <c r="O104" s="311"/>
      <c r="P104" s="311"/>
      <c r="Q104" s="311"/>
      <c r="R104" s="311"/>
      <c r="S104" s="311"/>
      <c r="T104" s="311"/>
      <c r="U104" s="311"/>
      <c r="V104" s="311"/>
      <c r="W104" s="311"/>
      <c r="X104" s="311"/>
      <c r="Y104" s="311"/>
      <c r="Z104" s="311"/>
      <c r="AA104" s="311"/>
      <c r="AB104" s="311"/>
      <c r="AC104" s="311"/>
      <c r="AD104" s="311"/>
      <c r="AE104" s="311"/>
      <c r="AF104" s="311"/>
      <c r="AG104" s="311"/>
      <c r="AH104" s="311"/>
      <c r="AI104" s="311"/>
      <c r="AJ104" s="311"/>
      <c r="AK104" s="311"/>
      <c r="AL104" s="311"/>
      <c r="AM104" s="311"/>
      <c r="AN104" s="311"/>
      <c r="AO104" s="311"/>
      <c r="AP104" s="311"/>
      <c r="AQ104" s="311"/>
      <c r="AR104" s="311"/>
      <c r="AS104" s="311"/>
      <c r="AT104" s="311"/>
    </row>
    <row r="105" spans="2:46" ht="14.4" x14ac:dyDescent="0.3">
      <c r="B105" s="311"/>
      <c r="C105" s="311"/>
      <c r="D105" s="311"/>
      <c r="E105" s="311"/>
      <c r="F105" s="311"/>
      <c r="G105" s="311"/>
      <c r="H105" s="311"/>
      <c r="I105" s="311"/>
      <c r="J105" s="311"/>
      <c r="K105" s="311"/>
      <c r="L105" s="311"/>
      <c r="M105" s="311"/>
      <c r="N105" s="311"/>
      <c r="O105" s="311"/>
      <c r="P105" s="311"/>
      <c r="Q105" s="311"/>
      <c r="R105" s="311"/>
      <c r="S105" s="311"/>
      <c r="T105" s="311"/>
      <c r="U105" s="311"/>
      <c r="V105" s="311"/>
      <c r="W105" s="311"/>
      <c r="X105" s="311"/>
      <c r="Y105" s="311"/>
      <c r="Z105" s="311"/>
      <c r="AA105" s="311"/>
      <c r="AB105" s="311"/>
      <c r="AC105" s="311"/>
      <c r="AD105" s="311"/>
      <c r="AE105" s="311"/>
      <c r="AF105" s="311"/>
      <c r="AG105" s="311"/>
      <c r="AH105" s="311"/>
      <c r="AI105" s="311"/>
      <c r="AJ105" s="311"/>
      <c r="AK105" s="311"/>
      <c r="AL105" s="311"/>
      <c r="AM105" s="311"/>
      <c r="AN105" s="311"/>
      <c r="AO105" s="311"/>
      <c r="AP105" s="311"/>
      <c r="AQ105" s="311"/>
      <c r="AR105" s="311"/>
      <c r="AS105" s="311"/>
      <c r="AT105" s="311"/>
    </row>
    <row r="106" spans="2:46" ht="14.4" x14ac:dyDescent="0.3">
      <c r="B106" s="311"/>
      <c r="C106" s="311"/>
      <c r="D106" s="311"/>
      <c r="E106" s="311"/>
      <c r="F106" s="311"/>
      <c r="G106" s="311"/>
      <c r="H106" s="311"/>
      <c r="I106" s="311"/>
      <c r="J106" s="311"/>
      <c r="K106" s="311"/>
      <c r="L106" s="311"/>
      <c r="M106" s="311"/>
      <c r="N106" s="311"/>
      <c r="O106" s="311"/>
      <c r="P106" s="311"/>
      <c r="Q106" s="311"/>
      <c r="R106" s="311"/>
      <c r="S106" s="311"/>
      <c r="T106" s="311"/>
      <c r="U106" s="311"/>
      <c r="V106" s="311"/>
      <c r="W106" s="311"/>
      <c r="X106" s="311"/>
      <c r="Y106" s="311"/>
      <c r="Z106" s="311"/>
      <c r="AA106" s="311"/>
      <c r="AB106" s="311"/>
      <c r="AC106" s="311"/>
      <c r="AD106" s="311"/>
      <c r="AE106" s="311"/>
      <c r="AF106" s="311"/>
      <c r="AG106" s="311"/>
      <c r="AH106" s="311"/>
      <c r="AI106" s="311"/>
      <c r="AJ106" s="311"/>
      <c r="AK106" s="311"/>
      <c r="AL106" s="311"/>
      <c r="AM106" s="311"/>
      <c r="AN106" s="311"/>
      <c r="AO106" s="311"/>
      <c r="AP106" s="311"/>
      <c r="AQ106" s="311"/>
      <c r="AR106" s="311"/>
      <c r="AS106" s="311"/>
      <c r="AT106" s="311"/>
    </row>
    <row r="107" spans="2:46" ht="14.4" x14ac:dyDescent="0.3">
      <c r="B107" s="311"/>
      <c r="C107" s="311"/>
      <c r="D107" s="311"/>
      <c r="E107" s="311"/>
      <c r="F107" s="311"/>
      <c r="G107" s="311"/>
      <c r="H107" s="311"/>
      <c r="I107" s="311"/>
      <c r="J107" s="311"/>
      <c r="K107" s="311"/>
      <c r="L107" s="311"/>
      <c r="M107" s="311"/>
      <c r="N107" s="311"/>
      <c r="O107" s="311"/>
      <c r="P107" s="311"/>
      <c r="Q107" s="311"/>
      <c r="R107" s="311"/>
      <c r="S107" s="311"/>
      <c r="T107" s="311"/>
      <c r="U107" s="311"/>
      <c r="V107" s="311"/>
      <c r="W107" s="311"/>
      <c r="X107" s="311"/>
      <c r="Y107" s="311"/>
      <c r="Z107" s="311"/>
      <c r="AA107" s="311"/>
      <c r="AB107" s="311"/>
      <c r="AC107" s="311"/>
      <c r="AD107" s="311"/>
      <c r="AE107" s="311"/>
      <c r="AF107" s="311"/>
      <c r="AG107" s="311"/>
      <c r="AH107" s="311"/>
      <c r="AI107" s="311"/>
      <c r="AJ107" s="311"/>
      <c r="AK107" s="311"/>
      <c r="AL107" s="311"/>
      <c r="AM107" s="311"/>
      <c r="AN107" s="311"/>
      <c r="AO107" s="311"/>
      <c r="AP107" s="311"/>
      <c r="AQ107" s="311"/>
      <c r="AR107" s="311"/>
      <c r="AS107" s="311"/>
      <c r="AT107" s="311"/>
    </row>
    <row r="108" spans="2:46" ht="14.4" x14ac:dyDescent="0.3">
      <c r="B108" s="311"/>
      <c r="C108" s="311"/>
      <c r="D108" s="311"/>
      <c r="E108" s="311"/>
      <c r="F108" s="311"/>
      <c r="G108" s="311"/>
      <c r="H108" s="311"/>
      <c r="I108" s="311"/>
      <c r="J108" s="311"/>
      <c r="K108" s="311"/>
      <c r="L108" s="311"/>
      <c r="M108" s="311"/>
      <c r="N108" s="311"/>
      <c r="O108" s="311"/>
      <c r="P108" s="311"/>
      <c r="Q108" s="311"/>
      <c r="R108" s="311"/>
      <c r="S108" s="311"/>
      <c r="T108" s="311"/>
      <c r="U108" s="311"/>
      <c r="V108" s="311"/>
      <c r="W108" s="311"/>
      <c r="X108" s="311"/>
      <c r="Y108" s="311"/>
      <c r="Z108" s="311"/>
      <c r="AA108" s="311"/>
      <c r="AB108" s="311"/>
      <c r="AC108" s="311"/>
      <c r="AD108" s="311"/>
      <c r="AE108" s="311"/>
      <c r="AF108" s="311"/>
      <c r="AG108" s="311"/>
      <c r="AH108" s="311"/>
      <c r="AI108" s="311"/>
      <c r="AJ108" s="311"/>
      <c r="AK108" s="311"/>
      <c r="AL108" s="311"/>
      <c r="AM108" s="311"/>
      <c r="AN108" s="311"/>
      <c r="AO108" s="311"/>
      <c r="AP108" s="311"/>
      <c r="AQ108" s="311"/>
      <c r="AR108" s="311"/>
      <c r="AS108" s="311"/>
      <c r="AT108" s="311"/>
    </row>
    <row r="109" spans="2:46" ht="14.4" x14ac:dyDescent="0.3">
      <c r="B109" s="311"/>
      <c r="C109" s="311"/>
      <c r="D109" s="311"/>
      <c r="E109" s="311"/>
      <c r="F109" s="311"/>
      <c r="G109" s="311"/>
      <c r="H109" s="311"/>
      <c r="I109" s="311"/>
      <c r="J109" s="311"/>
      <c r="K109" s="311"/>
      <c r="L109" s="311"/>
      <c r="M109" s="311"/>
      <c r="N109" s="311"/>
      <c r="O109" s="311"/>
      <c r="P109" s="311"/>
      <c r="Q109" s="311"/>
      <c r="R109" s="311"/>
      <c r="S109" s="311"/>
      <c r="T109" s="311"/>
      <c r="U109" s="311"/>
      <c r="V109" s="311"/>
      <c r="W109" s="311"/>
      <c r="X109" s="311"/>
      <c r="Y109" s="311"/>
      <c r="Z109" s="311"/>
      <c r="AA109" s="311"/>
      <c r="AB109" s="311"/>
      <c r="AC109" s="311"/>
      <c r="AD109" s="311"/>
      <c r="AE109" s="311"/>
      <c r="AF109" s="311"/>
      <c r="AG109" s="311"/>
      <c r="AH109" s="311"/>
      <c r="AI109" s="311"/>
      <c r="AJ109" s="311"/>
      <c r="AK109" s="311"/>
      <c r="AL109" s="311"/>
      <c r="AM109" s="311"/>
      <c r="AN109" s="311"/>
      <c r="AO109" s="311"/>
      <c r="AP109" s="311"/>
      <c r="AQ109" s="311"/>
      <c r="AR109" s="311"/>
      <c r="AS109" s="311"/>
      <c r="AT109" s="311"/>
    </row>
    <row r="110" spans="2:46" ht="14.4" x14ac:dyDescent="0.3">
      <c r="B110" s="311"/>
      <c r="C110" s="311"/>
      <c r="D110" s="311"/>
      <c r="E110" s="311"/>
      <c r="F110" s="311"/>
      <c r="G110" s="311"/>
      <c r="H110" s="311"/>
      <c r="I110" s="311"/>
      <c r="J110" s="311"/>
      <c r="K110" s="311"/>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c r="AO110" s="311"/>
      <c r="AP110" s="311"/>
      <c r="AQ110" s="311"/>
      <c r="AR110" s="311"/>
      <c r="AS110" s="311"/>
      <c r="AT110" s="311"/>
    </row>
    <row r="111" spans="2:46" ht="14.4" x14ac:dyDescent="0.3">
      <c r="B111" s="311"/>
      <c r="C111" s="311"/>
      <c r="D111" s="311"/>
      <c r="E111" s="311"/>
      <c r="F111" s="311"/>
      <c r="G111" s="311"/>
      <c r="H111" s="311"/>
      <c r="I111" s="311"/>
      <c r="J111" s="311"/>
      <c r="K111" s="311"/>
      <c r="L111" s="311"/>
      <c r="M111" s="311"/>
      <c r="N111" s="311"/>
      <c r="O111" s="311"/>
      <c r="P111" s="311"/>
      <c r="Q111" s="311"/>
      <c r="R111" s="311"/>
      <c r="S111" s="311"/>
      <c r="T111" s="311"/>
      <c r="U111" s="311"/>
      <c r="V111" s="311"/>
      <c r="W111" s="311"/>
      <c r="X111" s="311"/>
      <c r="Y111" s="311"/>
      <c r="Z111" s="311"/>
      <c r="AA111" s="311"/>
      <c r="AB111" s="311"/>
      <c r="AC111" s="311"/>
      <c r="AD111" s="311"/>
      <c r="AE111" s="311"/>
      <c r="AF111" s="311"/>
      <c r="AG111" s="311"/>
      <c r="AH111" s="311"/>
      <c r="AI111" s="311"/>
      <c r="AJ111" s="311"/>
      <c r="AK111" s="311"/>
      <c r="AL111" s="311"/>
      <c r="AM111" s="311"/>
      <c r="AN111" s="311"/>
      <c r="AO111" s="311"/>
      <c r="AP111" s="311"/>
      <c r="AQ111" s="311"/>
      <c r="AR111" s="311"/>
      <c r="AS111" s="311"/>
      <c r="AT111" s="311"/>
    </row>
    <row r="112" spans="2:46" ht="14.4" x14ac:dyDescent="0.3">
      <c r="B112" s="311"/>
      <c r="C112" s="311"/>
      <c r="D112" s="311"/>
      <c r="E112" s="311"/>
      <c r="F112" s="311"/>
      <c r="G112" s="311"/>
      <c r="H112" s="311"/>
      <c r="I112" s="311"/>
      <c r="J112" s="311"/>
      <c r="K112" s="311"/>
      <c r="L112" s="311"/>
      <c r="M112" s="311"/>
      <c r="N112" s="311"/>
      <c r="O112" s="311"/>
      <c r="P112" s="311"/>
      <c r="Q112" s="311"/>
      <c r="R112" s="311"/>
      <c r="S112" s="311"/>
      <c r="T112" s="311"/>
      <c r="U112" s="311"/>
      <c r="V112" s="311"/>
      <c r="W112" s="311"/>
      <c r="X112" s="311"/>
      <c r="Y112" s="311"/>
      <c r="Z112" s="311"/>
      <c r="AA112" s="311"/>
      <c r="AB112" s="311"/>
      <c r="AC112" s="311"/>
      <c r="AD112" s="311"/>
      <c r="AE112" s="311"/>
      <c r="AF112" s="311"/>
      <c r="AG112" s="311"/>
      <c r="AH112" s="311"/>
      <c r="AI112" s="311"/>
      <c r="AJ112" s="311"/>
      <c r="AK112" s="311"/>
      <c r="AL112" s="311"/>
      <c r="AM112" s="311"/>
      <c r="AN112" s="311"/>
      <c r="AO112" s="311"/>
      <c r="AP112" s="311"/>
      <c r="AQ112" s="311"/>
      <c r="AR112" s="311"/>
      <c r="AS112" s="311"/>
      <c r="AT112" s="311"/>
    </row>
    <row r="113" spans="2:46" ht="14.4" x14ac:dyDescent="0.3">
      <c r="B113" s="311"/>
      <c r="C113" s="311"/>
      <c r="D113" s="311"/>
      <c r="E113" s="311"/>
      <c r="F113" s="311"/>
      <c r="G113" s="311"/>
      <c r="H113" s="311"/>
      <c r="I113" s="311"/>
      <c r="J113" s="311"/>
      <c r="K113" s="311"/>
      <c r="L113" s="311"/>
      <c r="M113" s="311"/>
      <c r="N113" s="311"/>
      <c r="O113" s="311"/>
      <c r="P113" s="311"/>
      <c r="Q113" s="311"/>
      <c r="R113" s="311"/>
      <c r="S113" s="311"/>
      <c r="T113" s="311"/>
      <c r="U113" s="311"/>
      <c r="V113" s="311"/>
      <c r="W113" s="311"/>
      <c r="X113" s="311"/>
      <c r="Y113" s="311"/>
      <c r="Z113" s="311"/>
      <c r="AA113" s="311"/>
      <c r="AB113" s="311"/>
      <c r="AC113" s="311"/>
      <c r="AD113" s="311"/>
      <c r="AE113" s="311"/>
      <c r="AF113" s="311"/>
      <c r="AG113" s="311"/>
      <c r="AH113" s="311"/>
      <c r="AI113" s="311"/>
      <c r="AJ113" s="311"/>
      <c r="AK113" s="311"/>
      <c r="AL113" s="311"/>
      <c r="AM113" s="311"/>
      <c r="AN113" s="311"/>
      <c r="AO113" s="311"/>
      <c r="AP113" s="311"/>
      <c r="AQ113" s="311"/>
      <c r="AR113" s="311"/>
      <c r="AS113" s="311"/>
      <c r="AT113" s="311"/>
    </row>
    <row r="114" spans="2:46" ht="14.4" x14ac:dyDescent="0.3">
      <c r="B114" s="311"/>
      <c r="C114" s="311"/>
      <c r="D114" s="311"/>
      <c r="E114" s="311"/>
      <c r="F114" s="311"/>
      <c r="G114" s="311"/>
      <c r="H114" s="311"/>
      <c r="I114" s="311"/>
      <c r="J114" s="311"/>
      <c r="K114" s="311"/>
      <c r="L114" s="311"/>
      <c r="M114" s="311"/>
      <c r="N114" s="311"/>
      <c r="O114" s="311"/>
      <c r="P114" s="311"/>
      <c r="Q114" s="311"/>
      <c r="R114" s="311"/>
      <c r="S114" s="311"/>
      <c r="T114" s="311"/>
      <c r="U114" s="311"/>
      <c r="V114" s="311"/>
      <c r="W114" s="311"/>
      <c r="X114" s="311"/>
      <c r="Y114" s="311"/>
      <c r="Z114" s="311"/>
      <c r="AA114" s="311"/>
      <c r="AB114" s="311"/>
      <c r="AC114" s="311"/>
      <c r="AD114" s="311"/>
      <c r="AE114" s="311"/>
      <c r="AF114" s="311"/>
      <c r="AG114" s="311"/>
      <c r="AH114" s="311"/>
      <c r="AI114" s="311"/>
      <c r="AJ114" s="311"/>
      <c r="AK114" s="311"/>
      <c r="AL114" s="311"/>
      <c r="AM114" s="311"/>
      <c r="AN114" s="311"/>
      <c r="AO114" s="311"/>
      <c r="AP114" s="311"/>
      <c r="AQ114" s="311"/>
      <c r="AR114" s="311"/>
      <c r="AS114" s="311"/>
      <c r="AT114" s="311"/>
    </row>
    <row r="115" spans="2:46" ht="14.4" x14ac:dyDescent="0.3">
      <c r="B115" s="311"/>
      <c r="C115" s="311"/>
      <c r="D115" s="311"/>
      <c r="E115" s="311"/>
      <c r="F115" s="311"/>
      <c r="G115" s="311"/>
      <c r="H115" s="311"/>
      <c r="I115" s="311"/>
      <c r="J115" s="311"/>
      <c r="K115" s="311"/>
      <c r="L115" s="311"/>
      <c r="M115" s="311"/>
      <c r="N115" s="311"/>
      <c r="O115" s="311"/>
      <c r="P115" s="311"/>
      <c r="Q115" s="311"/>
      <c r="R115" s="311"/>
      <c r="S115" s="311"/>
      <c r="T115" s="311"/>
      <c r="U115" s="311"/>
      <c r="V115" s="311"/>
      <c r="W115" s="311"/>
      <c r="X115" s="311"/>
      <c r="Y115" s="311"/>
      <c r="Z115" s="311"/>
      <c r="AA115" s="311"/>
      <c r="AB115" s="311"/>
      <c r="AC115" s="311"/>
      <c r="AD115" s="311"/>
      <c r="AE115" s="311"/>
      <c r="AF115" s="311"/>
      <c r="AG115" s="311"/>
      <c r="AH115" s="311"/>
      <c r="AI115" s="311"/>
      <c r="AJ115" s="311"/>
      <c r="AK115" s="311"/>
      <c r="AL115" s="311"/>
      <c r="AM115" s="311"/>
      <c r="AN115" s="311"/>
      <c r="AO115" s="311"/>
      <c r="AP115" s="311"/>
      <c r="AQ115" s="311"/>
      <c r="AR115" s="311"/>
      <c r="AS115" s="311"/>
      <c r="AT115" s="311"/>
    </row>
    <row r="116" spans="2:46" ht="14.4" x14ac:dyDescent="0.3">
      <c r="B116" s="311"/>
      <c r="C116" s="311"/>
      <c r="D116" s="311"/>
      <c r="E116" s="311"/>
      <c r="F116" s="311"/>
      <c r="G116" s="311"/>
      <c r="H116" s="311"/>
      <c r="I116" s="311"/>
      <c r="J116" s="311"/>
      <c r="K116" s="311"/>
      <c r="L116" s="311"/>
      <c r="M116" s="311"/>
      <c r="N116" s="311"/>
      <c r="O116" s="311"/>
      <c r="P116" s="311"/>
      <c r="Q116" s="311"/>
      <c r="R116" s="311"/>
      <c r="S116" s="311"/>
      <c r="T116" s="311"/>
      <c r="U116" s="311"/>
      <c r="V116" s="311"/>
      <c r="W116" s="311"/>
      <c r="X116" s="311"/>
      <c r="Y116" s="311"/>
      <c r="Z116" s="311"/>
      <c r="AA116" s="311"/>
      <c r="AB116" s="311"/>
      <c r="AC116" s="311"/>
      <c r="AD116" s="311"/>
      <c r="AE116" s="311"/>
      <c r="AF116" s="311"/>
      <c r="AG116" s="311"/>
      <c r="AH116" s="311"/>
      <c r="AI116" s="311"/>
      <c r="AJ116" s="311"/>
      <c r="AK116" s="311"/>
      <c r="AL116" s="311"/>
      <c r="AM116" s="311"/>
      <c r="AN116" s="311"/>
      <c r="AO116" s="311"/>
      <c r="AP116" s="311"/>
      <c r="AQ116" s="311"/>
      <c r="AR116" s="311"/>
      <c r="AS116" s="311"/>
      <c r="AT116" s="311"/>
    </row>
    <row r="117" spans="2:46" ht="14.4" x14ac:dyDescent="0.3">
      <c r="B117" s="311"/>
      <c r="C117" s="311"/>
      <c r="D117" s="311"/>
      <c r="E117" s="311"/>
      <c r="F117" s="311"/>
      <c r="G117" s="311"/>
      <c r="H117" s="311"/>
      <c r="I117" s="311"/>
      <c r="J117" s="311"/>
      <c r="K117" s="311"/>
      <c r="L117" s="311"/>
      <c r="M117" s="311"/>
      <c r="N117" s="311"/>
      <c r="O117" s="311"/>
      <c r="P117" s="311"/>
      <c r="Q117" s="311"/>
      <c r="R117" s="311"/>
      <c r="S117" s="311"/>
      <c r="T117" s="311"/>
      <c r="U117" s="311"/>
      <c r="V117" s="311"/>
      <c r="W117" s="311"/>
      <c r="X117" s="311"/>
      <c r="Y117" s="311"/>
      <c r="Z117" s="311"/>
      <c r="AA117" s="311"/>
      <c r="AB117" s="311"/>
      <c r="AC117" s="311"/>
      <c r="AD117" s="311"/>
      <c r="AE117" s="311"/>
      <c r="AF117" s="311"/>
      <c r="AG117" s="311"/>
      <c r="AH117" s="311"/>
      <c r="AI117" s="311"/>
      <c r="AJ117" s="311"/>
      <c r="AK117" s="311"/>
      <c r="AL117" s="311"/>
      <c r="AM117" s="311"/>
      <c r="AN117" s="311"/>
      <c r="AO117" s="311"/>
      <c r="AP117" s="311"/>
      <c r="AQ117" s="311"/>
      <c r="AR117" s="311"/>
      <c r="AS117" s="311"/>
      <c r="AT117" s="311"/>
    </row>
    <row r="118" spans="2:46" ht="14.4" x14ac:dyDescent="0.3">
      <c r="B118" s="311"/>
      <c r="C118" s="311"/>
      <c r="D118" s="311"/>
      <c r="E118" s="311"/>
      <c r="F118" s="311"/>
      <c r="G118" s="311"/>
      <c r="H118" s="311"/>
      <c r="I118" s="311"/>
      <c r="J118" s="311"/>
      <c r="K118" s="311"/>
      <c r="L118" s="311"/>
      <c r="M118" s="311"/>
      <c r="N118" s="311"/>
      <c r="O118" s="311"/>
      <c r="P118" s="311"/>
      <c r="Q118" s="311"/>
      <c r="R118" s="311"/>
      <c r="S118" s="311"/>
      <c r="T118" s="311"/>
      <c r="U118" s="311"/>
      <c r="V118" s="311"/>
      <c r="W118" s="311"/>
      <c r="X118" s="311"/>
      <c r="Y118" s="311"/>
      <c r="Z118" s="311"/>
      <c r="AA118" s="311"/>
      <c r="AB118" s="311"/>
      <c r="AC118" s="311"/>
      <c r="AD118" s="311"/>
      <c r="AE118" s="311"/>
      <c r="AF118" s="311"/>
      <c r="AG118" s="311"/>
      <c r="AH118" s="311"/>
      <c r="AI118" s="311"/>
      <c r="AJ118" s="311"/>
      <c r="AK118" s="311"/>
      <c r="AL118" s="311"/>
      <c r="AM118" s="311"/>
      <c r="AN118" s="311"/>
      <c r="AO118" s="311"/>
      <c r="AP118" s="311"/>
      <c r="AQ118" s="311"/>
      <c r="AR118" s="311"/>
      <c r="AS118" s="311"/>
      <c r="AT118" s="311"/>
    </row>
    <row r="119" spans="2:46" ht="14.4" x14ac:dyDescent="0.3">
      <c r="B119" s="311"/>
      <c r="C119" s="311"/>
      <c r="D119" s="311"/>
      <c r="E119" s="311"/>
      <c r="F119" s="311"/>
      <c r="G119" s="311"/>
      <c r="H119" s="311"/>
      <c r="I119" s="311"/>
      <c r="J119" s="311"/>
      <c r="K119" s="311"/>
      <c r="L119" s="311"/>
      <c r="M119" s="311"/>
      <c r="N119" s="311"/>
      <c r="O119" s="311"/>
      <c r="P119" s="311"/>
      <c r="Q119" s="311"/>
      <c r="R119" s="311"/>
      <c r="S119" s="311"/>
      <c r="T119" s="311"/>
      <c r="U119" s="311"/>
      <c r="V119" s="311"/>
      <c r="W119" s="311"/>
      <c r="X119" s="311"/>
      <c r="Y119" s="311"/>
      <c r="Z119" s="311"/>
      <c r="AA119" s="311"/>
      <c r="AB119" s="311"/>
      <c r="AC119" s="311"/>
      <c r="AD119" s="311"/>
      <c r="AE119" s="311"/>
      <c r="AF119" s="311"/>
      <c r="AG119" s="311"/>
      <c r="AH119" s="311"/>
      <c r="AI119" s="311"/>
      <c r="AJ119" s="311"/>
      <c r="AK119" s="311"/>
      <c r="AL119" s="311"/>
      <c r="AM119" s="311"/>
      <c r="AN119" s="311"/>
      <c r="AO119" s="311"/>
      <c r="AP119" s="311"/>
      <c r="AQ119" s="311"/>
      <c r="AR119" s="311"/>
      <c r="AS119" s="311"/>
      <c r="AT119" s="311"/>
    </row>
    <row r="120" spans="2:46" ht="14.4" x14ac:dyDescent="0.3">
      <c r="B120" s="311"/>
      <c r="C120" s="311"/>
      <c r="D120" s="311"/>
      <c r="E120" s="311"/>
      <c r="F120" s="311"/>
      <c r="G120" s="311"/>
      <c r="H120" s="311"/>
      <c r="I120" s="311"/>
      <c r="J120" s="311"/>
      <c r="K120" s="311"/>
      <c r="L120" s="311"/>
      <c r="M120" s="311"/>
      <c r="N120" s="311"/>
      <c r="O120" s="311"/>
      <c r="P120" s="311"/>
      <c r="Q120" s="311"/>
      <c r="R120" s="311"/>
      <c r="S120" s="311"/>
      <c r="T120" s="311"/>
      <c r="U120" s="311"/>
      <c r="V120" s="311"/>
      <c r="W120" s="311"/>
      <c r="X120" s="311"/>
      <c r="Y120" s="311"/>
      <c r="Z120" s="311"/>
      <c r="AA120" s="311"/>
      <c r="AB120" s="311"/>
      <c r="AC120" s="311"/>
      <c r="AD120" s="311"/>
      <c r="AE120" s="311"/>
      <c r="AF120" s="311"/>
      <c r="AG120" s="311"/>
      <c r="AH120" s="311"/>
      <c r="AI120" s="311"/>
      <c r="AJ120" s="311"/>
      <c r="AK120" s="311"/>
      <c r="AL120" s="311"/>
      <c r="AM120" s="311"/>
      <c r="AN120" s="311"/>
      <c r="AO120" s="311"/>
      <c r="AP120" s="311"/>
      <c r="AQ120" s="311"/>
      <c r="AR120" s="311"/>
      <c r="AS120" s="311"/>
      <c r="AT120" s="311"/>
    </row>
    <row r="121" spans="2:46" ht="14.4" x14ac:dyDescent="0.3">
      <c r="B121" s="311"/>
      <c r="C121" s="311"/>
      <c r="D121" s="311"/>
      <c r="E121" s="311"/>
      <c r="F121" s="311"/>
      <c r="G121" s="311"/>
      <c r="H121" s="311"/>
      <c r="I121" s="311"/>
      <c r="J121" s="311"/>
      <c r="K121" s="311"/>
      <c r="L121" s="311"/>
      <c r="M121" s="311"/>
      <c r="N121" s="311"/>
      <c r="O121" s="311"/>
      <c r="P121" s="311"/>
      <c r="Q121" s="311"/>
      <c r="R121" s="311"/>
      <c r="S121" s="311"/>
      <c r="T121" s="311"/>
      <c r="U121" s="311"/>
      <c r="V121" s="311"/>
      <c r="W121" s="311"/>
      <c r="X121" s="311"/>
      <c r="Y121" s="311"/>
      <c r="Z121" s="311"/>
      <c r="AA121" s="311"/>
      <c r="AB121" s="311"/>
      <c r="AC121" s="311"/>
      <c r="AD121" s="311"/>
      <c r="AE121" s="311"/>
      <c r="AF121" s="311"/>
      <c r="AG121" s="311"/>
      <c r="AH121" s="311"/>
      <c r="AI121" s="311"/>
      <c r="AJ121" s="311"/>
      <c r="AK121" s="311"/>
      <c r="AL121" s="311"/>
      <c r="AM121" s="311"/>
      <c r="AN121" s="311"/>
      <c r="AO121" s="311"/>
      <c r="AP121" s="311"/>
      <c r="AQ121" s="311"/>
      <c r="AR121" s="311"/>
      <c r="AS121" s="311"/>
      <c r="AT121" s="311"/>
    </row>
    <row r="122" spans="2:46" ht="14.4" x14ac:dyDescent="0.3">
      <c r="B122" s="311"/>
      <c r="C122" s="311"/>
      <c r="D122" s="311"/>
      <c r="E122" s="311"/>
      <c r="F122" s="311"/>
      <c r="G122" s="311"/>
      <c r="H122" s="311"/>
      <c r="I122" s="311"/>
      <c r="J122" s="311"/>
      <c r="K122" s="311"/>
      <c r="L122" s="311"/>
      <c r="M122" s="311"/>
      <c r="N122" s="311"/>
      <c r="O122" s="311"/>
      <c r="P122" s="311"/>
      <c r="Q122" s="311"/>
      <c r="R122" s="311"/>
      <c r="S122" s="311"/>
      <c r="T122" s="311"/>
      <c r="U122" s="311"/>
      <c r="V122" s="311"/>
      <c r="W122" s="311"/>
      <c r="X122" s="311"/>
      <c r="Y122" s="311"/>
      <c r="Z122" s="311"/>
      <c r="AA122" s="311"/>
      <c r="AB122" s="311"/>
      <c r="AC122" s="311"/>
      <c r="AD122" s="311"/>
      <c r="AE122" s="311"/>
      <c r="AF122" s="311"/>
      <c r="AG122" s="311"/>
      <c r="AH122" s="311"/>
      <c r="AI122" s="311"/>
      <c r="AJ122" s="311"/>
      <c r="AK122" s="311"/>
      <c r="AL122" s="311"/>
      <c r="AM122" s="311"/>
      <c r="AN122" s="311"/>
      <c r="AO122" s="311"/>
      <c r="AP122" s="311"/>
      <c r="AQ122" s="311"/>
      <c r="AR122" s="311"/>
      <c r="AS122" s="311"/>
      <c r="AT122" s="311"/>
    </row>
    <row r="123" spans="2:46" ht="14.4" x14ac:dyDescent="0.3">
      <c r="B123" s="311"/>
      <c r="C123" s="311"/>
      <c r="D123" s="311"/>
      <c r="E123" s="311"/>
      <c r="F123" s="311"/>
      <c r="G123" s="311"/>
      <c r="H123" s="311"/>
      <c r="I123" s="311"/>
      <c r="J123" s="311"/>
      <c r="K123" s="311"/>
      <c r="L123" s="311"/>
      <c r="M123" s="311"/>
      <c r="N123" s="311"/>
      <c r="O123" s="311"/>
      <c r="P123" s="311"/>
      <c r="Q123" s="311"/>
      <c r="R123" s="311"/>
      <c r="S123" s="311"/>
      <c r="T123" s="311"/>
      <c r="U123" s="311"/>
      <c r="V123" s="311"/>
      <c r="W123" s="311"/>
      <c r="X123" s="311"/>
      <c r="Y123" s="311"/>
      <c r="Z123" s="311"/>
      <c r="AA123" s="311"/>
      <c r="AB123" s="311"/>
      <c r="AC123" s="311"/>
      <c r="AD123" s="311"/>
      <c r="AE123" s="311"/>
      <c r="AF123" s="311"/>
      <c r="AG123" s="311"/>
      <c r="AH123" s="311"/>
      <c r="AI123" s="311"/>
      <c r="AJ123" s="311"/>
      <c r="AK123" s="311"/>
      <c r="AL123" s="311"/>
      <c r="AM123" s="311"/>
      <c r="AN123" s="311"/>
      <c r="AO123" s="311"/>
      <c r="AP123" s="311"/>
      <c r="AQ123" s="311"/>
      <c r="AR123" s="311"/>
      <c r="AS123" s="311"/>
      <c r="AT123" s="311"/>
    </row>
    <row r="124" spans="2:46" ht="14.4" x14ac:dyDescent="0.3">
      <c r="B124" s="311"/>
      <c r="C124" s="311"/>
      <c r="D124" s="311"/>
      <c r="E124" s="311"/>
      <c r="F124" s="311"/>
      <c r="G124" s="311"/>
      <c r="H124" s="311"/>
      <c r="I124" s="311"/>
      <c r="J124" s="311"/>
      <c r="K124" s="311"/>
      <c r="L124" s="311"/>
      <c r="M124" s="311"/>
      <c r="N124" s="311"/>
      <c r="O124" s="311"/>
      <c r="P124" s="311"/>
      <c r="Q124" s="311"/>
      <c r="R124" s="311"/>
      <c r="S124" s="311"/>
      <c r="T124" s="311"/>
      <c r="U124" s="311"/>
      <c r="V124" s="311"/>
      <c r="W124" s="311"/>
      <c r="X124" s="311"/>
      <c r="Y124" s="311"/>
      <c r="Z124" s="311"/>
      <c r="AA124" s="311"/>
      <c r="AB124" s="311"/>
      <c r="AC124" s="311"/>
      <c r="AD124" s="311"/>
      <c r="AE124" s="311"/>
      <c r="AF124" s="311"/>
      <c r="AG124" s="311"/>
      <c r="AH124" s="311"/>
      <c r="AI124" s="311"/>
      <c r="AJ124" s="311"/>
      <c r="AK124" s="311"/>
      <c r="AL124" s="311"/>
      <c r="AM124" s="311"/>
      <c r="AN124" s="311"/>
      <c r="AO124" s="311"/>
      <c r="AP124" s="311"/>
      <c r="AQ124" s="311"/>
      <c r="AR124" s="311"/>
      <c r="AS124" s="311"/>
      <c r="AT124" s="311"/>
    </row>
    <row r="125" spans="2:46" ht="14.4" x14ac:dyDescent="0.3">
      <c r="B125" s="311"/>
      <c r="C125" s="311"/>
      <c r="D125" s="311"/>
      <c r="E125" s="311"/>
      <c r="F125" s="311"/>
      <c r="G125" s="311"/>
      <c r="H125" s="311"/>
      <c r="I125" s="311"/>
      <c r="J125" s="311"/>
      <c r="K125" s="311"/>
      <c r="L125" s="311"/>
      <c r="M125" s="311"/>
      <c r="N125" s="311"/>
      <c r="O125" s="311"/>
      <c r="P125" s="311"/>
      <c r="Q125" s="311"/>
      <c r="R125" s="311"/>
      <c r="S125" s="311"/>
      <c r="T125" s="311"/>
      <c r="U125" s="311"/>
      <c r="V125" s="311"/>
      <c r="W125" s="311"/>
      <c r="X125" s="311"/>
      <c r="Y125" s="311"/>
      <c r="Z125" s="311"/>
      <c r="AA125" s="311"/>
      <c r="AB125" s="311"/>
      <c r="AC125" s="311"/>
      <c r="AD125" s="311"/>
      <c r="AE125" s="311"/>
      <c r="AF125" s="311"/>
      <c r="AG125" s="311"/>
      <c r="AH125" s="311"/>
      <c r="AI125" s="311"/>
      <c r="AJ125" s="311"/>
      <c r="AK125" s="311"/>
      <c r="AL125" s="311"/>
      <c r="AM125" s="311"/>
      <c r="AN125" s="311"/>
      <c r="AO125" s="311"/>
      <c r="AP125" s="311"/>
      <c r="AQ125" s="311"/>
      <c r="AR125" s="311"/>
      <c r="AS125" s="311"/>
      <c r="AT125" s="311"/>
    </row>
    <row r="126" spans="2:46" ht="14.4" x14ac:dyDescent="0.3">
      <c r="B126" s="311"/>
      <c r="C126" s="311"/>
      <c r="D126" s="311"/>
      <c r="E126" s="311"/>
      <c r="F126" s="311"/>
      <c r="G126" s="311"/>
      <c r="H126" s="311"/>
      <c r="I126" s="311"/>
      <c r="J126" s="311"/>
      <c r="K126" s="311"/>
      <c r="L126" s="311"/>
      <c r="M126" s="311"/>
      <c r="N126" s="311"/>
      <c r="O126" s="311"/>
      <c r="P126" s="311"/>
      <c r="Q126" s="311"/>
      <c r="R126" s="311"/>
      <c r="S126" s="311"/>
      <c r="T126" s="311"/>
      <c r="U126" s="311"/>
      <c r="V126" s="311"/>
      <c r="W126" s="311"/>
      <c r="X126" s="311"/>
      <c r="Y126" s="311"/>
      <c r="Z126" s="311"/>
      <c r="AA126" s="311"/>
      <c r="AB126" s="311"/>
      <c r="AC126" s="311"/>
      <c r="AD126" s="311"/>
      <c r="AE126" s="311"/>
      <c r="AF126" s="311"/>
      <c r="AG126" s="311"/>
      <c r="AH126" s="311"/>
      <c r="AI126" s="311"/>
      <c r="AJ126" s="311"/>
      <c r="AK126" s="311"/>
      <c r="AL126" s="311"/>
      <c r="AM126" s="311"/>
      <c r="AN126" s="311"/>
      <c r="AO126" s="311"/>
      <c r="AP126" s="311"/>
      <c r="AQ126" s="311"/>
      <c r="AR126" s="311"/>
      <c r="AS126" s="311"/>
      <c r="AT126" s="311"/>
    </row>
    <row r="127" spans="2:46" ht="14.4" x14ac:dyDescent="0.3">
      <c r="B127" s="311"/>
      <c r="C127" s="311"/>
      <c r="D127" s="311"/>
      <c r="E127" s="311"/>
      <c r="F127" s="311"/>
      <c r="G127" s="311"/>
      <c r="H127" s="311"/>
      <c r="I127" s="311"/>
      <c r="J127" s="311"/>
      <c r="K127" s="311"/>
      <c r="L127" s="311"/>
      <c r="M127" s="311"/>
      <c r="N127" s="311"/>
      <c r="O127" s="311"/>
      <c r="P127" s="311"/>
      <c r="Q127" s="311"/>
      <c r="R127" s="311"/>
      <c r="S127" s="311"/>
      <c r="T127" s="311"/>
      <c r="U127" s="311"/>
      <c r="V127" s="311"/>
      <c r="W127" s="311"/>
      <c r="X127" s="311"/>
      <c r="Y127" s="311"/>
      <c r="Z127" s="311"/>
      <c r="AA127" s="311"/>
      <c r="AB127" s="311"/>
      <c r="AC127" s="311"/>
      <c r="AD127" s="311"/>
      <c r="AE127" s="311"/>
      <c r="AF127" s="311"/>
      <c r="AG127" s="311"/>
      <c r="AH127" s="311"/>
      <c r="AI127" s="311"/>
      <c r="AJ127" s="311"/>
      <c r="AK127" s="311"/>
      <c r="AL127" s="311"/>
      <c r="AM127" s="311"/>
      <c r="AN127" s="311"/>
      <c r="AO127" s="311"/>
      <c r="AP127" s="311"/>
      <c r="AQ127" s="311"/>
      <c r="AR127" s="311"/>
      <c r="AS127" s="311"/>
      <c r="AT127" s="311"/>
    </row>
    <row r="128" spans="2:46" ht="14.4" x14ac:dyDescent="0.3">
      <c r="B128" s="311"/>
      <c r="C128" s="311"/>
      <c r="D128" s="311"/>
      <c r="E128" s="311"/>
      <c r="F128" s="311"/>
      <c r="G128" s="311"/>
      <c r="H128" s="311"/>
      <c r="I128" s="311"/>
      <c r="J128" s="311"/>
      <c r="K128" s="311"/>
      <c r="L128" s="311"/>
      <c r="M128" s="311"/>
      <c r="N128" s="311"/>
      <c r="O128" s="311"/>
      <c r="P128" s="311"/>
      <c r="Q128" s="311"/>
      <c r="R128" s="311"/>
      <c r="S128" s="311"/>
      <c r="T128" s="311"/>
      <c r="U128" s="311"/>
      <c r="V128" s="311"/>
      <c r="W128" s="311"/>
      <c r="X128" s="311"/>
      <c r="Y128" s="311"/>
      <c r="Z128" s="311"/>
      <c r="AA128" s="311"/>
      <c r="AB128" s="311"/>
      <c r="AC128" s="311"/>
      <c r="AD128" s="311"/>
      <c r="AE128" s="311"/>
      <c r="AF128" s="311"/>
      <c r="AG128" s="311"/>
      <c r="AH128" s="311"/>
      <c r="AI128" s="311"/>
      <c r="AJ128" s="311"/>
      <c r="AK128" s="311"/>
      <c r="AL128" s="311"/>
      <c r="AM128" s="311"/>
      <c r="AN128" s="311"/>
      <c r="AO128" s="311"/>
      <c r="AP128" s="311"/>
      <c r="AQ128" s="311"/>
      <c r="AR128" s="311"/>
      <c r="AS128" s="311"/>
      <c r="AT128" s="311"/>
    </row>
    <row r="129" spans="2:46" ht="14.4" x14ac:dyDescent="0.3">
      <c r="B129" s="311"/>
      <c r="C129" s="311"/>
      <c r="D129" s="311"/>
      <c r="E129" s="311"/>
      <c r="F129" s="311"/>
      <c r="G129" s="311"/>
      <c r="H129" s="311"/>
      <c r="I129" s="311"/>
      <c r="J129" s="311"/>
      <c r="K129" s="311"/>
      <c r="L129" s="311"/>
      <c r="M129" s="311"/>
      <c r="N129" s="311"/>
      <c r="O129" s="311"/>
      <c r="P129" s="311"/>
      <c r="Q129" s="311"/>
      <c r="R129" s="311"/>
      <c r="S129" s="311"/>
      <c r="T129" s="311"/>
      <c r="U129" s="311"/>
      <c r="V129" s="311"/>
      <c r="W129" s="311"/>
      <c r="X129" s="311"/>
      <c r="Y129" s="311"/>
      <c r="Z129" s="311"/>
      <c r="AA129" s="311"/>
      <c r="AB129" s="311"/>
      <c r="AC129" s="311"/>
      <c r="AD129" s="311"/>
      <c r="AE129" s="311"/>
      <c r="AF129" s="311"/>
      <c r="AG129" s="311"/>
      <c r="AH129" s="311"/>
      <c r="AI129" s="311"/>
      <c r="AJ129" s="311"/>
      <c r="AK129" s="311"/>
      <c r="AL129" s="311"/>
      <c r="AM129" s="311"/>
      <c r="AN129" s="311"/>
      <c r="AO129" s="311"/>
      <c r="AP129" s="311"/>
      <c r="AQ129" s="311"/>
      <c r="AR129" s="311"/>
      <c r="AS129" s="311"/>
      <c r="AT129" s="311"/>
    </row>
    <row r="130" spans="2:46" ht="14.4" x14ac:dyDescent="0.3">
      <c r="B130" s="311"/>
      <c r="C130" s="311"/>
      <c r="D130" s="311"/>
      <c r="E130" s="311"/>
      <c r="F130" s="311"/>
      <c r="G130" s="311"/>
      <c r="H130" s="311"/>
      <c r="I130" s="311"/>
      <c r="J130" s="311"/>
      <c r="K130" s="311"/>
      <c r="L130" s="311"/>
      <c r="M130" s="311"/>
      <c r="N130" s="311"/>
      <c r="O130" s="311"/>
      <c r="P130" s="311"/>
      <c r="Q130" s="311"/>
      <c r="R130" s="311"/>
      <c r="S130" s="311"/>
      <c r="T130" s="311"/>
      <c r="U130" s="311"/>
      <c r="V130" s="311"/>
      <c r="W130" s="311"/>
      <c r="X130" s="311"/>
      <c r="Y130" s="311"/>
      <c r="Z130" s="311"/>
      <c r="AA130" s="311"/>
      <c r="AB130" s="311"/>
      <c r="AC130" s="311"/>
      <c r="AD130" s="311"/>
      <c r="AE130" s="311"/>
      <c r="AF130" s="311"/>
      <c r="AG130" s="311"/>
      <c r="AH130" s="311"/>
      <c r="AI130" s="311"/>
      <c r="AJ130" s="311"/>
      <c r="AK130" s="311"/>
      <c r="AL130" s="311"/>
      <c r="AM130" s="311"/>
      <c r="AN130" s="311"/>
      <c r="AO130" s="311"/>
      <c r="AP130" s="311"/>
      <c r="AQ130" s="311"/>
      <c r="AR130" s="311"/>
      <c r="AS130" s="311"/>
      <c r="AT130" s="311"/>
    </row>
    <row r="131" spans="2:46" ht="14.4" x14ac:dyDescent="0.3">
      <c r="B131" s="311"/>
      <c r="C131" s="311"/>
      <c r="D131" s="311"/>
      <c r="E131" s="311"/>
      <c r="F131" s="311"/>
      <c r="G131" s="311"/>
      <c r="H131" s="311"/>
      <c r="I131" s="311"/>
      <c r="J131" s="311"/>
      <c r="K131" s="311"/>
      <c r="L131" s="311"/>
      <c r="M131" s="311"/>
      <c r="N131" s="311"/>
      <c r="O131" s="311"/>
      <c r="P131" s="311"/>
      <c r="Q131" s="311"/>
      <c r="R131" s="311"/>
      <c r="S131" s="311"/>
      <c r="T131" s="311"/>
      <c r="U131" s="311"/>
      <c r="V131" s="311"/>
      <c r="W131" s="311"/>
      <c r="X131" s="311"/>
      <c r="Y131" s="311"/>
      <c r="Z131" s="311"/>
      <c r="AA131" s="311"/>
      <c r="AB131" s="311"/>
      <c r="AC131" s="311"/>
      <c r="AD131" s="311"/>
      <c r="AE131" s="311"/>
      <c r="AF131" s="311"/>
      <c r="AG131" s="311"/>
      <c r="AH131" s="311"/>
      <c r="AI131" s="311"/>
      <c r="AJ131" s="311"/>
      <c r="AK131" s="311"/>
      <c r="AL131" s="311"/>
      <c r="AM131" s="311"/>
      <c r="AN131" s="311"/>
      <c r="AO131" s="311"/>
      <c r="AP131" s="311"/>
      <c r="AQ131" s="311"/>
      <c r="AR131" s="311"/>
      <c r="AS131" s="311"/>
      <c r="AT131" s="311"/>
    </row>
    <row r="132" spans="2:46" ht="14.4" x14ac:dyDescent="0.3">
      <c r="B132" s="311"/>
      <c r="C132" s="311"/>
      <c r="D132" s="311"/>
      <c r="E132" s="311"/>
      <c r="F132" s="311"/>
      <c r="G132" s="311"/>
      <c r="H132" s="311"/>
      <c r="I132" s="311"/>
      <c r="J132" s="311"/>
      <c r="K132" s="311"/>
      <c r="L132" s="311"/>
      <c r="M132" s="311"/>
      <c r="N132" s="311"/>
      <c r="O132" s="311"/>
      <c r="P132" s="311"/>
      <c r="Q132" s="311"/>
      <c r="R132" s="311"/>
      <c r="S132" s="311"/>
      <c r="T132" s="311"/>
      <c r="U132" s="311"/>
      <c r="V132" s="311"/>
      <c r="W132" s="311"/>
      <c r="X132" s="311"/>
      <c r="Y132" s="311"/>
      <c r="Z132" s="311"/>
      <c r="AA132" s="311"/>
      <c r="AB132" s="311"/>
      <c r="AC132" s="311"/>
      <c r="AD132" s="311"/>
      <c r="AE132" s="311"/>
      <c r="AF132" s="311"/>
      <c r="AG132" s="311"/>
      <c r="AH132" s="311"/>
      <c r="AI132" s="311"/>
      <c r="AJ132" s="311"/>
      <c r="AK132" s="311"/>
      <c r="AL132" s="311"/>
      <c r="AM132" s="311"/>
      <c r="AN132" s="311"/>
      <c r="AO132" s="311"/>
      <c r="AP132" s="311"/>
      <c r="AQ132" s="311"/>
      <c r="AR132" s="311"/>
      <c r="AS132" s="311"/>
      <c r="AT132" s="311"/>
    </row>
    <row r="133" spans="2:46" ht="14.4" x14ac:dyDescent="0.3">
      <c r="B133" s="311"/>
      <c r="C133" s="311"/>
      <c r="D133" s="311"/>
      <c r="E133" s="311"/>
      <c r="F133" s="311"/>
      <c r="G133" s="311"/>
      <c r="H133" s="311"/>
      <c r="I133" s="311"/>
      <c r="J133" s="311"/>
      <c r="K133" s="311"/>
      <c r="L133" s="311"/>
      <c r="M133" s="311"/>
      <c r="N133" s="311"/>
      <c r="O133" s="311"/>
      <c r="P133" s="311"/>
      <c r="Q133" s="311"/>
      <c r="R133" s="311"/>
      <c r="S133" s="311"/>
      <c r="T133" s="311"/>
      <c r="U133" s="311"/>
      <c r="V133" s="311"/>
      <c r="W133" s="311"/>
      <c r="X133" s="311"/>
      <c r="Y133" s="311"/>
      <c r="Z133" s="311"/>
      <c r="AA133" s="311"/>
      <c r="AB133" s="311"/>
      <c r="AC133" s="311"/>
      <c r="AD133" s="311"/>
      <c r="AE133" s="311"/>
      <c r="AF133" s="311"/>
      <c r="AG133" s="311"/>
      <c r="AH133" s="311"/>
      <c r="AI133" s="311"/>
      <c r="AJ133" s="311"/>
      <c r="AK133" s="311"/>
      <c r="AL133" s="311"/>
      <c r="AM133" s="311"/>
      <c r="AN133" s="311"/>
      <c r="AO133" s="311"/>
      <c r="AP133" s="311"/>
      <c r="AQ133" s="311"/>
      <c r="AR133" s="311"/>
      <c r="AS133" s="311"/>
      <c r="AT133" s="311"/>
    </row>
    <row r="134" spans="2:46" ht="14.4" x14ac:dyDescent="0.3">
      <c r="B134" s="311"/>
      <c r="C134" s="311"/>
      <c r="D134" s="311"/>
      <c r="E134" s="311"/>
      <c r="F134" s="311"/>
      <c r="G134" s="311"/>
      <c r="H134" s="311"/>
      <c r="I134" s="311"/>
      <c r="J134" s="311"/>
      <c r="K134" s="311"/>
      <c r="L134" s="311"/>
      <c r="M134" s="311"/>
      <c r="N134" s="311"/>
      <c r="O134" s="311"/>
      <c r="P134" s="311"/>
      <c r="Q134" s="311"/>
      <c r="R134" s="311"/>
      <c r="S134" s="311"/>
      <c r="T134" s="311"/>
      <c r="U134" s="311"/>
      <c r="V134" s="311"/>
      <c r="W134" s="311"/>
      <c r="X134" s="311"/>
      <c r="Y134" s="311"/>
      <c r="Z134" s="311"/>
      <c r="AA134" s="311"/>
      <c r="AB134" s="311"/>
      <c r="AC134" s="311"/>
      <c r="AD134" s="311"/>
      <c r="AE134" s="311"/>
      <c r="AF134" s="311"/>
      <c r="AG134" s="311"/>
      <c r="AH134" s="311"/>
      <c r="AI134" s="311"/>
      <c r="AJ134" s="311"/>
      <c r="AK134" s="311"/>
      <c r="AL134" s="311"/>
      <c r="AM134" s="311"/>
      <c r="AN134" s="311"/>
      <c r="AO134" s="311"/>
      <c r="AP134" s="311"/>
      <c r="AQ134" s="311"/>
      <c r="AR134" s="311"/>
      <c r="AS134" s="311"/>
      <c r="AT134" s="311"/>
    </row>
    <row r="135" spans="2:46" ht="14.4" x14ac:dyDescent="0.3">
      <c r="B135" s="311"/>
      <c r="C135" s="311"/>
      <c r="D135" s="311"/>
      <c r="E135" s="311"/>
      <c r="F135" s="311"/>
      <c r="G135" s="311"/>
      <c r="H135" s="311"/>
      <c r="I135" s="311"/>
      <c r="J135" s="311"/>
      <c r="K135" s="311"/>
      <c r="L135" s="311"/>
      <c r="M135" s="311"/>
      <c r="N135" s="311"/>
      <c r="O135" s="311"/>
      <c r="P135" s="311"/>
      <c r="Q135" s="311"/>
      <c r="R135" s="311"/>
      <c r="S135" s="311"/>
      <c r="T135" s="311"/>
      <c r="U135" s="311"/>
      <c r="V135" s="311"/>
      <c r="W135" s="311"/>
      <c r="X135" s="311"/>
      <c r="Y135" s="311"/>
      <c r="Z135" s="311"/>
      <c r="AA135" s="311"/>
      <c r="AB135" s="311"/>
      <c r="AC135" s="311"/>
      <c r="AD135" s="311"/>
      <c r="AE135" s="311"/>
      <c r="AF135" s="311"/>
      <c r="AG135" s="311"/>
      <c r="AH135" s="311"/>
      <c r="AI135" s="311"/>
      <c r="AJ135" s="311"/>
      <c r="AK135" s="311"/>
      <c r="AL135" s="311"/>
      <c r="AM135" s="311"/>
      <c r="AN135" s="311"/>
      <c r="AO135" s="311"/>
      <c r="AP135" s="311"/>
      <c r="AQ135" s="311"/>
      <c r="AR135" s="311"/>
      <c r="AS135" s="311"/>
      <c r="AT135" s="311"/>
    </row>
    <row r="136" spans="2:46" ht="14.4" x14ac:dyDescent="0.3">
      <c r="B136" s="311"/>
      <c r="C136" s="311"/>
      <c r="D136" s="311"/>
      <c r="E136" s="311"/>
      <c r="F136" s="311"/>
      <c r="G136" s="311"/>
      <c r="H136" s="311"/>
      <c r="I136" s="311"/>
      <c r="J136" s="311"/>
      <c r="K136" s="311"/>
      <c r="L136" s="311"/>
      <c r="M136" s="311"/>
      <c r="N136" s="311"/>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1"/>
      <c r="AM136" s="311"/>
      <c r="AN136" s="311"/>
      <c r="AO136" s="311"/>
      <c r="AP136" s="311"/>
      <c r="AQ136" s="311"/>
      <c r="AR136" s="311"/>
      <c r="AS136" s="311"/>
      <c r="AT136" s="311"/>
    </row>
    <row r="137" spans="2:46" ht="14.4" x14ac:dyDescent="0.3">
      <c r="B137" s="311"/>
      <c r="C137" s="311"/>
      <c r="D137" s="311"/>
      <c r="E137" s="311"/>
      <c r="F137" s="311"/>
      <c r="G137" s="311"/>
      <c r="H137" s="311"/>
      <c r="I137" s="311"/>
      <c r="J137" s="311"/>
      <c r="K137" s="311"/>
      <c r="L137" s="311"/>
      <c r="M137" s="311"/>
      <c r="N137" s="311"/>
      <c r="O137" s="311"/>
      <c r="P137" s="311"/>
      <c r="Q137" s="311"/>
      <c r="R137" s="311"/>
      <c r="S137" s="311"/>
      <c r="T137" s="311"/>
      <c r="U137" s="311"/>
      <c r="V137" s="311"/>
      <c r="W137" s="311"/>
      <c r="X137" s="311"/>
      <c r="Y137" s="311"/>
      <c r="Z137" s="311"/>
      <c r="AA137" s="311"/>
      <c r="AB137" s="311"/>
      <c r="AC137" s="311"/>
      <c r="AD137" s="311"/>
      <c r="AE137" s="311"/>
      <c r="AF137" s="311"/>
      <c r="AG137" s="311"/>
      <c r="AH137" s="311"/>
      <c r="AI137" s="311"/>
      <c r="AJ137" s="311"/>
      <c r="AK137" s="311"/>
      <c r="AL137" s="311"/>
      <c r="AM137" s="311"/>
      <c r="AN137" s="311"/>
      <c r="AO137" s="311"/>
      <c r="AP137" s="311"/>
      <c r="AQ137" s="311"/>
      <c r="AR137" s="311"/>
      <c r="AS137" s="311"/>
      <c r="AT137" s="311"/>
    </row>
    <row r="138" spans="2:46" ht="14.4" x14ac:dyDescent="0.3">
      <c r="B138" s="311"/>
      <c r="C138" s="311"/>
      <c r="D138" s="311"/>
      <c r="E138" s="311"/>
      <c r="F138" s="311"/>
      <c r="G138" s="311"/>
      <c r="H138" s="311"/>
      <c r="I138" s="311"/>
      <c r="J138" s="311"/>
      <c r="K138" s="311"/>
      <c r="L138" s="311"/>
      <c r="M138" s="311"/>
      <c r="N138" s="311"/>
      <c r="O138" s="311"/>
      <c r="P138" s="311"/>
      <c r="Q138" s="311"/>
      <c r="R138" s="311"/>
      <c r="S138" s="311"/>
      <c r="T138" s="311"/>
      <c r="U138" s="311"/>
      <c r="V138" s="311"/>
      <c r="W138" s="311"/>
      <c r="X138" s="311"/>
      <c r="Y138" s="311"/>
      <c r="Z138" s="311"/>
      <c r="AA138" s="311"/>
      <c r="AB138" s="311"/>
      <c r="AC138" s="311"/>
      <c r="AD138" s="311"/>
      <c r="AE138" s="311"/>
      <c r="AF138" s="311"/>
      <c r="AG138" s="311"/>
      <c r="AH138" s="311"/>
      <c r="AI138" s="311"/>
      <c r="AJ138" s="311"/>
      <c r="AK138" s="311"/>
      <c r="AL138" s="311"/>
      <c r="AM138" s="311"/>
      <c r="AN138" s="311"/>
      <c r="AO138" s="311"/>
      <c r="AP138" s="311"/>
      <c r="AQ138" s="311"/>
      <c r="AR138" s="311"/>
      <c r="AS138" s="311"/>
      <c r="AT138" s="311"/>
    </row>
    <row r="139" spans="2:46" ht="14.4" x14ac:dyDescent="0.3">
      <c r="B139" s="311"/>
      <c r="C139" s="311"/>
      <c r="D139" s="311"/>
      <c r="E139" s="311"/>
      <c r="F139" s="311"/>
      <c r="G139" s="311"/>
      <c r="H139" s="311"/>
      <c r="I139" s="311"/>
      <c r="J139" s="311"/>
      <c r="K139" s="311"/>
      <c r="L139" s="311"/>
      <c r="M139" s="311"/>
      <c r="N139" s="311"/>
      <c r="O139" s="311"/>
      <c r="P139" s="311"/>
      <c r="Q139" s="311"/>
      <c r="R139" s="311"/>
      <c r="S139" s="311"/>
      <c r="T139" s="311"/>
      <c r="U139" s="311"/>
      <c r="V139" s="311"/>
      <c r="W139" s="311"/>
      <c r="X139" s="311"/>
      <c r="Y139" s="311"/>
      <c r="Z139" s="311"/>
      <c r="AA139" s="311"/>
      <c r="AB139" s="311"/>
      <c r="AC139" s="311"/>
      <c r="AD139" s="311"/>
      <c r="AE139" s="311"/>
      <c r="AF139" s="311"/>
      <c r="AG139" s="311"/>
      <c r="AH139" s="311"/>
      <c r="AI139" s="311"/>
      <c r="AJ139" s="311"/>
      <c r="AK139" s="311"/>
      <c r="AL139" s="311"/>
      <c r="AM139" s="311"/>
      <c r="AN139" s="311"/>
      <c r="AO139" s="311"/>
      <c r="AP139" s="311"/>
      <c r="AQ139" s="311"/>
      <c r="AR139" s="311"/>
      <c r="AS139" s="311"/>
      <c r="AT139" s="311"/>
    </row>
    <row r="140" spans="2:46" ht="14.4" x14ac:dyDescent="0.3">
      <c r="B140" s="311"/>
      <c r="C140" s="311"/>
      <c r="D140" s="311"/>
      <c r="E140" s="311"/>
      <c r="F140" s="311"/>
      <c r="G140" s="311"/>
      <c r="H140" s="311"/>
      <c r="I140" s="311"/>
      <c r="J140" s="311"/>
      <c r="K140" s="311"/>
      <c r="L140" s="311"/>
      <c r="M140" s="311"/>
      <c r="N140" s="311"/>
      <c r="O140" s="311"/>
      <c r="P140" s="311"/>
      <c r="Q140" s="311"/>
      <c r="R140" s="311"/>
      <c r="S140" s="311"/>
      <c r="T140" s="311"/>
      <c r="U140" s="311"/>
      <c r="V140" s="311"/>
      <c r="W140" s="311"/>
      <c r="X140" s="311"/>
      <c r="Y140" s="311"/>
      <c r="Z140" s="311"/>
      <c r="AA140" s="311"/>
      <c r="AB140" s="311"/>
      <c r="AC140" s="311"/>
      <c r="AD140" s="311"/>
      <c r="AE140" s="311"/>
      <c r="AF140" s="311"/>
      <c r="AG140" s="311"/>
      <c r="AH140" s="311"/>
      <c r="AI140" s="311"/>
      <c r="AJ140" s="311"/>
      <c r="AK140" s="311"/>
      <c r="AL140" s="311"/>
      <c r="AM140" s="311"/>
      <c r="AN140" s="311"/>
      <c r="AO140" s="311"/>
      <c r="AP140" s="311"/>
      <c r="AQ140" s="311"/>
      <c r="AR140" s="311"/>
      <c r="AS140" s="311"/>
      <c r="AT140" s="311"/>
    </row>
    <row r="141" spans="2:46" ht="14.4" x14ac:dyDescent="0.3">
      <c r="B141" s="311"/>
      <c r="C141" s="311"/>
      <c r="D141" s="311"/>
      <c r="E141" s="311"/>
      <c r="F141" s="311"/>
      <c r="G141" s="311"/>
      <c r="H141" s="311"/>
      <c r="I141" s="311"/>
      <c r="J141" s="311"/>
      <c r="K141" s="311"/>
      <c r="L141" s="311"/>
      <c r="M141" s="311"/>
      <c r="N141" s="311"/>
      <c r="O141" s="311"/>
      <c r="P141" s="311"/>
      <c r="Q141" s="311"/>
      <c r="R141" s="311"/>
      <c r="S141" s="311"/>
      <c r="T141" s="311"/>
      <c r="U141" s="311"/>
      <c r="V141" s="311"/>
      <c r="W141" s="311"/>
      <c r="X141" s="311"/>
      <c r="Y141" s="311"/>
      <c r="Z141" s="311"/>
      <c r="AA141" s="311"/>
      <c r="AB141" s="311"/>
      <c r="AC141" s="311"/>
      <c r="AD141" s="311"/>
      <c r="AE141" s="311"/>
      <c r="AF141" s="311"/>
      <c r="AG141" s="311"/>
      <c r="AH141" s="311"/>
      <c r="AI141" s="311"/>
      <c r="AJ141" s="311"/>
      <c r="AK141" s="311"/>
      <c r="AL141" s="311"/>
      <c r="AM141" s="311"/>
      <c r="AN141" s="311"/>
      <c r="AO141" s="311"/>
      <c r="AP141" s="311"/>
      <c r="AQ141" s="311"/>
      <c r="AR141" s="311"/>
      <c r="AS141" s="311"/>
      <c r="AT141" s="311"/>
    </row>
    <row r="142" spans="2:46" ht="14.4" x14ac:dyDescent="0.3">
      <c r="B142" s="311"/>
      <c r="C142" s="311"/>
      <c r="D142" s="311"/>
      <c r="E142" s="311"/>
      <c r="F142" s="311"/>
      <c r="G142" s="311"/>
      <c r="H142" s="311"/>
      <c r="I142" s="311"/>
      <c r="J142" s="311"/>
      <c r="K142" s="311"/>
      <c r="L142" s="311"/>
      <c r="M142" s="311"/>
      <c r="N142" s="311"/>
      <c r="O142" s="311"/>
      <c r="P142" s="311"/>
      <c r="Q142" s="311"/>
      <c r="R142" s="311"/>
      <c r="S142" s="311"/>
      <c r="T142" s="311"/>
      <c r="U142" s="311"/>
      <c r="V142" s="311"/>
      <c r="W142" s="311"/>
      <c r="X142" s="311"/>
      <c r="Y142" s="311"/>
      <c r="Z142" s="311"/>
      <c r="AA142" s="311"/>
      <c r="AB142" s="311"/>
      <c r="AC142" s="311"/>
      <c r="AD142" s="311"/>
      <c r="AE142" s="311"/>
      <c r="AF142" s="311"/>
      <c r="AG142" s="311"/>
      <c r="AH142" s="311"/>
      <c r="AI142" s="311"/>
      <c r="AJ142" s="311"/>
      <c r="AK142" s="311"/>
      <c r="AL142" s="311"/>
      <c r="AM142" s="311"/>
      <c r="AN142" s="311"/>
      <c r="AO142" s="311"/>
      <c r="AP142" s="311"/>
      <c r="AQ142" s="311"/>
      <c r="AR142" s="311"/>
      <c r="AS142" s="311"/>
      <c r="AT142" s="311"/>
    </row>
    <row r="143" spans="2:46" ht="14.4" x14ac:dyDescent="0.3">
      <c r="B143" s="311"/>
      <c r="C143" s="311"/>
      <c r="D143" s="311"/>
      <c r="E143" s="311"/>
      <c r="F143" s="311"/>
      <c r="G143" s="311"/>
      <c r="H143" s="311"/>
      <c r="I143" s="311"/>
      <c r="J143" s="311"/>
      <c r="K143" s="311"/>
      <c r="L143" s="311"/>
      <c r="M143" s="311"/>
      <c r="N143" s="311"/>
      <c r="O143" s="311"/>
      <c r="P143" s="311"/>
      <c r="Q143" s="311"/>
      <c r="R143" s="311"/>
      <c r="S143" s="311"/>
      <c r="T143" s="311"/>
      <c r="U143" s="311"/>
      <c r="V143" s="311"/>
      <c r="W143" s="311"/>
      <c r="X143" s="311"/>
      <c r="Y143" s="311"/>
      <c r="Z143" s="311"/>
      <c r="AA143" s="311"/>
      <c r="AB143" s="311"/>
      <c r="AC143" s="311"/>
      <c r="AD143" s="311"/>
      <c r="AE143" s="311"/>
      <c r="AF143" s="311"/>
      <c r="AG143" s="311"/>
      <c r="AH143" s="311"/>
      <c r="AI143" s="311"/>
      <c r="AJ143" s="311"/>
      <c r="AK143" s="311"/>
      <c r="AL143" s="311"/>
      <c r="AM143" s="311"/>
      <c r="AN143" s="311"/>
      <c r="AO143" s="311"/>
      <c r="AP143" s="311"/>
      <c r="AQ143" s="311"/>
      <c r="AR143" s="311"/>
      <c r="AS143" s="311"/>
      <c r="AT143" s="311"/>
    </row>
    <row r="144" spans="2:46" ht="14.4" x14ac:dyDescent="0.3">
      <c r="B144" s="311"/>
      <c r="C144" s="311"/>
      <c r="D144" s="311"/>
      <c r="E144" s="311"/>
      <c r="F144" s="311"/>
      <c r="G144" s="311"/>
      <c r="H144" s="311"/>
      <c r="I144" s="311"/>
      <c r="J144" s="311"/>
      <c r="K144" s="311"/>
      <c r="L144" s="311"/>
      <c r="M144" s="311"/>
      <c r="N144" s="311"/>
      <c r="O144" s="311"/>
      <c r="P144" s="311"/>
      <c r="Q144" s="311"/>
      <c r="R144" s="311"/>
      <c r="S144" s="311"/>
      <c r="T144" s="311"/>
      <c r="U144" s="311"/>
      <c r="V144" s="311"/>
      <c r="W144" s="311"/>
      <c r="X144" s="311"/>
      <c r="Y144" s="311"/>
      <c r="Z144" s="311"/>
      <c r="AA144" s="311"/>
      <c r="AB144" s="311"/>
      <c r="AC144" s="311"/>
      <c r="AD144" s="311"/>
      <c r="AE144" s="311"/>
      <c r="AF144" s="311"/>
      <c r="AG144" s="311"/>
      <c r="AH144" s="311"/>
      <c r="AI144" s="311"/>
      <c r="AJ144" s="311"/>
      <c r="AK144" s="311"/>
      <c r="AL144" s="311"/>
      <c r="AM144" s="311"/>
      <c r="AN144" s="311"/>
      <c r="AO144" s="311"/>
      <c r="AP144" s="311"/>
      <c r="AQ144" s="311"/>
      <c r="AR144" s="311"/>
      <c r="AS144" s="311"/>
      <c r="AT144" s="311"/>
    </row>
    <row r="145" spans="2:46" ht="14.4" x14ac:dyDescent="0.3">
      <c r="B145" s="311"/>
      <c r="C145" s="311"/>
      <c r="D145" s="311"/>
      <c r="E145" s="311"/>
      <c r="F145" s="311"/>
      <c r="G145" s="311"/>
      <c r="H145" s="311"/>
      <c r="I145" s="311"/>
      <c r="J145" s="311"/>
      <c r="K145" s="311"/>
      <c r="L145" s="311"/>
      <c r="M145" s="311"/>
      <c r="N145" s="311"/>
      <c r="O145" s="311"/>
      <c r="P145" s="311"/>
      <c r="Q145" s="311"/>
      <c r="R145" s="311"/>
      <c r="S145" s="311"/>
      <c r="T145" s="311"/>
      <c r="U145" s="311"/>
      <c r="V145" s="311"/>
      <c r="W145" s="311"/>
      <c r="X145" s="311"/>
      <c r="Y145" s="311"/>
      <c r="Z145" s="311"/>
      <c r="AA145" s="311"/>
      <c r="AB145" s="311"/>
      <c r="AC145" s="311"/>
      <c r="AD145" s="311"/>
      <c r="AE145" s="311"/>
      <c r="AF145" s="311"/>
      <c r="AG145" s="311"/>
      <c r="AH145" s="311"/>
      <c r="AI145" s="311"/>
      <c r="AJ145" s="311"/>
      <c r="AK145" s="311"/>
      <c r="AL145" s="311"/>
      <c r="AM145" s="311"/>
      <c r="AN145" s="311"/>
      <c r="AO145" s="311"/>
      <c r="AP145" s="311"/>
      <c r="AQ145" s="311"/>
      <c r="AR145" s="311"/>
      <c r="AS145" s="311"/>
      <c r="AT145" s="311"/>
    </row>
    <row r="146" spans="2:46" ht="14.4" x14ac:dyDescent="0.3">
      <c r="B146" s="311"/>
      <c r="C146" s="311"/>
      <c r="D146" s="311"/>
      <c r="E146" s="311"/>
      <c r="F146" s="311"/>
      <c r="G146" s="311"/>
      <c r="H146" s="311"/>
      <c r="I146" s="311"/>
      <c r="J146" s="311"/>
      <c r="K146" s="311"/>
      <c r="L146" s="311"/>
      <c r="M146" s="311"/>
      <c r="N146" s="311"/>
      <c r="O146" s="311"/>
      <c r="P146" s="311"/>
      <c r="Q146" s="311"/>
      <c r="R146" s="311"/>
      <c r="S146" s="311"/>
      <c r="T146" s="311"/>
      <c r="U146" s="311"/>
      <c r="V146" s="311"/>
      <c r="W146" s="311"/>
      <c r="X146" s="311"/>
      <c r="Y146" s="311"/>
      <c r="Z146" s="311"/>
      <c r="AA146" s="311"/>
      <c r="AB146" s="311"/>
      <c r="AC146" s="311"/>
      <c r="AD146" s="311"/>
      <c r="AE146" s="311"/>
      <c r="AF146" s="311"/>
      <c r="AG146" s="311"/>
      <c r="AH146" s="311"/>
      <c r="AI146" s="311"/>
      <c r="AJ146" s="311"/>
      <c r="AK146" s="311"/>
      <c r="AL146" s="311"/>
      <c r="AM146" s="311"/>
      <c r="AN146" s="311"/>
      <c r="AO146" s="311"/>
      <c r="AP146" s="311"/>
      <c r="AQ146" s="311"/>
      <c r="AR146" s="311"/>
      <c r="AS146" s="311"/>
      <c r="AT146" s="311"/>
    </row>
    <row r="147" spans="2:46" ht="14.4" x14ac:dyDescent="0.3">
      <c r="B147" s="311"/>
      <c r="C147" s="311"/>
      <c r="D147" s="311"/>
      <c r="E147" s="311"/>
      <c r="F147" s="311"/>
      <c r="G147" s="311"/>
      <c r="H147" s="311"/>
      <c r="I147" s="311"/>
      <c r="J147" s="311"/>
      <c r="K147" s="311"/>
      <c r="L147" s="311"/>
      <c r="M147" s="311"/>
      <c r="N147" s="311"/>
      <c r="O147" s="311"/>
      <c r="P147" s="311"/>
      <c r="Q147" s="311"/>
      <c r="R147" s="311"/>
      <c r="S147" s="311"/>
      <c r="T147" s="311"/>
      <c r="U147" s="311"/>
      <c r="V147" s="311"/>
      <c r="W147" s="311"/>
      <c r="X147" s="311"/>
      <c r="Y147" s="311"/>
      <c r="Z147" s="311"/>
      <c r="AA147" s="311"/>
      <c r="AB147" s="311"/>
      <c r="AC147" s="311"/>
      <c r="AD147" s="311"/>
      <c r="AE147" s="311"/>
      <c r="AF147" s="311"/>
      <c r="AG147" s="311"/>
      <c r="AH147" s="311"/>
      <c r="AI147" s="311"/>
      <c r="AJ147" s="311"/>
      <c r="AK147" s="311"/>
      <c r="AL147" s="311"/>
      <c r="AM147" s="311"/>
      <c r="AN147" s="311"/>
      <c r="AO147" s="311"/>
      <c r="AP147" s="311"/>
      <c r="AQ147" s="311"/>
      <c r="AR147" s="311"/>
      <c r="AS147" s="311"/>
      <c r="AT147" s="311"/>
    </row>
    <row r="148" spans="2:46" ht="14.4" x14ac:dyDescent="0.3">
      <c r="B148" s="311"/>
      <c r="C148" s="311"/>
      <c r="D148" s="311"/>
      <c r="E148" s="311"/>
      <c r="F148" s="311"/>
      <c r="G148" s="311"/>
      <c r="H148" s="311"/>
      <c r="I148" s="311"/>
      <c r="J148" s="311"/>
      <c r="K148" s="311"/>
      <c r="L148" s="311"/>
      <c r="M148" s="311"/>
      <c r="N148" s="311"/>
      <c r="O148" s="311"/>
      <c r="P148" s="311"/>
      <c r="Q148" s="311"/>
      <c r="R148" s="311"/>
      <c r="S148" s="311"/>
      <c r="T148" s="311"/>
      <c r="U148" s="311"/>
      <c r="V148" s="311"/>
      <c r="W148" s="311"/>
      <c r="X148" s="311"/>
      <c r="Y148" s="311"/>
      <c r="Z148" s="311"/>
      <c r="AA148" s="311"/>
      <c r="AB148" s="311"/>
      <c r="AC148" s="311"/>
      <c r="AD148" s="311"/>
      <c r="AE148" s="311"/>
      <c r="AF148" s="311"/>
      <c r="AG148" s="311"/>
      <c r="AH148" s="311"/>
      <c r="AI148" s="311"/>
      <c r="AJ148" s="311"/>
      <c r="AK148" s="311"/>
      <c r="AL148" s="311"/>
      <c r="AM148" s="311"/>
      <c r="AN148" s="311"/>
      <c r="AO148" s="311"/>
      <c r="AP148" s="311"/>
      <c r="AQ148" s="311"/>
      <c r="AR148" s="311"/>
      <c r="AS148" s="311"/>
      <c r="AT148" s="311"/>
    </row>
    <row r="149" spans="2:46" ht="14.4" x14ac:dyDescent="0.3">
      <c r="B149" s="311"/>
      <c r="C149" s="311"/>
      <c r="D149" s="311"/>
      <c r="E149" s="311"/>
      <c r="F149" s="311"/>
      <c r="G149" s="311"/>
      <c r="H149" s="311"/>
      <c r="I149" s="311"/>
      <c r="J149" s="311"/>
      <c r="K149" s="311"/>
      <c r="L149" s="311"/>
      <c r="M149" s="311"/>
      <c r="N149" s="311"/>
      <c r="O149" s="311"/>
      <c r="P149" s="311"/>
      <c r="Q149" s="311"/>
      <c r="R149" s="311"/>
      <c r="S149" s="311"/>
      <c r="T149" s="311"/>
      <c r="U149" s="311"/>
      <c r="V149" s="311"/>
      <c r="W149" s="311"/>
      <c r="X149" s="311"/>
      <c r="Y149" s="311"/>
      <c r="Z149" s="311"/>
      <c r="AA149" s="311"/>
      <c r="AB149" s="311"/>
      <c r="AC149" s="311"/>
      <c r="AD149" s="311"/>
      <c r="AE149" s="311"/>
      <c r="AF149" s="311"/>
      <c r="AG149" s="311"/>
      <c r="AH149" s="311"/>
      <c r="AI149" s="311"/>
      <c r="AJ149" s="311"/>
      <c r="AK149" s="311"/>
      <c r="AL149" s="311"/>
      <c r="AM149" s="311"/>
      <c r="AN149" s="311"/>
      <c r="AO149" s="311"/>
      <c r="AP149" s="311"/>
      <c r="AQ149" s="311"/>
      <c r="AR149" s="311"/>
      <c r="AS149" s="311"/>
      <c r="AT149" s="311"/>
    </row>
    <row r="150" spans="2:46" ht="14.4" x14ac:dyDescent="0.3">
      <c r="B150" s="311"/>
      <c r="C150" s="311"/>
      <c r="D150" s="311"/>
      <c r="E150" s="311"/>
      <c r="F150" s="311"/>
      <c r="G150" s="311"/>
      <c r="H150" s="311"/>
      <c r="I150" s="311"/>
      <c r="J150" s="311"/>
      <c r="K150" s="311"/>
      <c r="L150" s="311"/>
      <c r="M150" s="311"/>
      <c r="N150" s="311"/>
      <c r="O150" s="311"/>
      <c r="P150" s="311"/>
      <c r="Q150" s="311"/>
      <c r="R150" s="311"/>
      <c r="S150" s="311"/>
      <c r="T150" s="311"/>
      <c r="U150" s="311"/>
      <c r="V150" s="311"/>
      <c r="W150" s="311"/>
      <c r="X150" s="311"/>
      <c r="Y150" s="311"/>
      <c r="Z150" s="311"/>
      <c r="AA150" s="311"/>
      <c r="AB150" s="311"/>
      <c r="AC150" s="311"/>
      <c r="AD150" s="311"/>
      <c r="AE150" s="311"/>
      <c r="AF150" s="311"/>
      <c r="AG150" s="311"/>
      <c r="AH150" s="311"/>
      <c r="AI150" s="311"/>
      <c r="AJ150" s="311"/>
      <c r="AK150" s="311"/>
      <c r="AL150" s="311"/>
      <c r="AM150" s="311"/>
      <c r="AN150" s="311"/>
      <c r="AO150" s="311"/>
      <c r="AP150" s="311"/>
      <c r="AQ150" s="311"/>
      <c r="AR150" s="311"/>
      <c r="AS150" s="311"/>
      <c r="AT150" s="311"/>
    </row>
    <row r="151" spans="2:46" ht="14.4" x14ac:dyDescent="0.3">
      <c r="B151" s="311"/>
      <c r="C151" s="311"/>
      <c r="D151" s="311"/>
      <c r="E151" s="311"/>
      <c r="F151" s="311"/>
      <c r="G151" s="311"/>
      <c r="H151" s="311"/>
      <c r="I151" s="311"/>
      <c r="J151" s="311"/>
      <c r="K151" s="311"/>
      <c r="L151" s="311"/>
      <c r="M151" s="311"/>
      <c r="N151" s="311"/>
      <c r="O151" s="311"/>
      <c r="P151" s="311"/>
      <c r="Q151" s="311"/>
      <c r="R151" s="311"/>
      <c r="S151" s="311"/>
      <c r="T151" s="311"/>
      <c r="U151" s="311"/>
      <c r="V151" s="311"/>
      <c r="W151" s="311"/>
      <c r="X151" s="311"/>
      <c r="Y151" s="311"/>
      <c r="Z151" s="311"/>
      <c r="AA151" s="311"/>
      <c r="AB151" s="311"/>
      <c r="AC151" s="311"/>
      <c r="AD151" s="311"/>
      <c r="AE151" s="311"/>
      <c r="AF151" s="311"/>
      <c r="AG151" s="311"/>
      <c r="AH151" s="311"/>
      <c r="AI151" s="311"/>
      <c r="AJ151" s="311"/>
      <c r="AK151" s="311"/>
      <c r="AL151" s="311"/>
      <c r="AM151" s="311"/>
      <c r="AN151" s="311"/>
      <c r="AO151" s="311"/>
      <c r="AP151" s="311"/>
      <c r="AQ151" s="311"/>
      <c r="AR151" s="311"/>
      <c r="AS151" s="311"/>
      <c r="AT151" s="311"/>
    </row>
    <row r="152" spans="2:46" ht="14.4" x14ac:dyDescent="0.3">
      <c r="B152" s="311"/>
      <c r="C152" s="311"/>
      <c r="D152" s="311"/>
      <c r="E152" s="311"/>
      <c r="F152" s="311"/>
      <c r="G152" s="311"/>
      <c r="H152" s="311"/>
      <c r="I152" s="311"/>
      <c r="J152" s="311"/>
      <c r="K152" s="311"/>
      <c r="L152" s="311"/>
      <c r="M152" s="311"/>
      <c r="N152" s="311"/>
      <c r="O152" s="311"/>
      <c r="P152" s="311"/>
      <c r="Q152" s="311"/>
      <c r="R152" s="311"/>
      <c r="S152" s="311"/>
      <c r="T152" s="311"/>
      <c r="U152" s="311"/>
      <c r="V152" s="311"/>
      <c r="W152" s="311"/>
      <c r="X152" s="311"/>
      <c r="Y152" s="311"/>
      <c r="Z152" s="311"/>
      <c r="AA152" s="311"/>
      <c r="AB152" s="311"/>
      <c r="AC152" s="311"/>
      <c r="AD152" s="311"/>
      <c r="AE152" s="311"/>
      <c r="AF152" s="311"/>
      <c r="AG152" s="311"/>
      <c r="AH152" s="311"/>
      <c r="AI152" s="311"/>
      <c r="AJ152" s="311"/>
      <c r="AK152" s="311"/>
      <c r="AL152" s="311"/>
      <c r="AM152" s="311"/>
      <c r="AN152" s="311"/>
      <c r="AO152" s="311"/>
      <c r="AP152" s="311"/>
      <c r="AQ152" s="311"/>
      <c r="AR152" s="311"/>
      <c r="AS152" s="311"/>
      <c r="AT152" s="311"/>
    </row>
    <row r="153" spans="2:46" ht="14.4" x14ac:dyDescent="0.3">
      <c r="B153" s="311"/>
      <c r="C153" s="311"/>
      <c r="D153" s="311"/>
      <c r="E153" s="311"/>
      <c r="F153" s="311"/>
      <c r="G153" s="311"/>
      <c r="H153" s="311"/>
      <c r="I153" s="311"/>
      <c r="J153" s="311"/>
      <c r="K153" s="311"/>
      <c r="L153" s="311"/>
      <c r="M153" s="311"/>
      <c r="N153" s="311"/>
      <c r="O153" s="311"/>
      <c r="P153" s="311"/>
      <c r="Q153" s="311"/>
      <c r="R153" s="311"/>
      <c r="S153" s="311"/>
      <c r="T153" s="311"/>
      <c r="U153" s="311"/>
      <c r="V153" s="311"/>
      <c r="W153" s="311"/>
      <c r="X153" s="311"/>
      <c r="Y153" s="311"/>
      <c r="Z153" s="311"/>
      <c r="AA153" s="311"/>
      <c r="AB153" s="311"/>
      <c r="AC153" s="311"/>
      <c r="AD153" s="311"/>
      <c r="AE153" s="311"/>
      <c r="AF153" s="311"/>
      <c r="AG153" s="311"/>
      <c r="AH153" s="311"/>
      <c r="AI153" s="311"/>
      <c r="AJ153" s="311"/>
      <c r="AK153" s="311"/>
      <c r="AL153" s="311"/>
      <c r="AM153" s="311"/>
      <c r="AN153" s="311"/>
      <c r="AO153" s="311"/>
      <c r="AP153" s="311"/>
      <c r="AQ153" s="311"/>
      <c r="AR153" s="311"/>
      <c r="AS153" s="311"/>
      <c r="AT153" s="311"/>
    </row>
    <row r="154" spans="2:46" ht="14.4" x14ac:dyDescent="0.3">
      <c r="B154" s="311"/>
      <c r="C154" s="311"/>
      <c r="D154" s="311"/>
      <c r="E154" s="311"/>
      <c r="F154" s="311"/>
      <c r="G154" s="311"/>
      <c r="H154" s="311"/>
      <c r="I154" s="311"/>
      <c r="J154" s="311"/>
      <c r="K154" s="311"/>
      <c r="L154" s="311"/>
      <c r="M154" s="311"/>
      <c r="N154" s="311"/>
      <c r="O154" s="311"/>
      <c r="P154" s="311"/>
      <c r="Q154" s="311"/>
      <c r="R154" s="311"/>
      <c r="S154" s="311"/>
      <c r="T154" s="311"/>
      <c r="U154" s="311"/>
      <c r="V154" s="311"/>
      <c r="W154" s="311"/>
      <c r="X154" s="311"/>
      <c r="Y154" s="311"/>
      <c r="Z154" s="311"/>
      <c r="AA154" s="311"/>
      <c r="AB154" s="311"/>
      <c r="AC154" s="311"/>
      <c r="AD154" s="311"/>
      <c r="AE154" s="311"/>
      <c r="AF154" s="311"/>
      <c r="AG154" s="311"/>
      <c r="AH154" s="311"/>
      <c r="AI154" s="311"/>
      <c r="AJ154" s="311"/>
      <c r="AK154" s="311"/>
      <c r="AL154" s="311"/>
      <c r="AM154" s="311"/>
      <c r="AN154" s="311"/>
      <c r="AO154" s="311"/>
      <c r="AP154" s="311"/>
      <c r="AQ154" s="311"/>
      <c r="AR154" s="311"/>
      <c r="AS154" s="311"/>
      <c r="AT154" s="311"/>
    </row>
    <row r="155" spans="2:46" ht="14.4" x14ac:dyDescent="0.3">
      <c r="B155" s="311"/>
      <c r="C155" s="311"/>
      <c r="D155" s="311"/>
      <c r="E155" s="311"/>
      <c r="F155" s="311"/>
      <c r="G155" s="311"/>
      <c r="H155" s="311"/>
      <c r="I155" s="311"/>
      <c r="J155" s="311"/>
      <c r="K155" s="311"/>
      <c r="L155" s="311"/>
      <c r="M155" s="311"/>
      <c r="N155" s="311"/>
      <c r="O155" s="311"/>
      <c r="P155" s="311"/>
      <c r="Q155" s="311"/>
      <c r="R155" s="311"/>
      <c r="S155" s="311"/>
      <c r="T155" s="311"/>
      <c r="U155" s="311"/>
      <c r="V155" s="311"/>
      <c r="W155" s="311"/>
      <c r="X155" s="311"/>
      <c r="Y155" s="311"/>
      <c r="Z155" s="311"/>
      <c r="AA155" s="311"/>
      <c r="AB155" s="311"/>
      <c r="AC155" s="311"/>
      <c r="AD155" s="311"/>
      <c r="AE155" s="311"/>
      <c r="AF155" s="311"/>
      <c r="AG155" s="311"/>
      <c r="AH155" s="311"/>
      <c r="AI155" s="311"/>
      <c r="AJ155" s="311"/>
      <c r="AK155" s="311"/>
      <c r="AL155" s="311"/>
      <c r="AM155" s="311"/>
      <c r="AN155" s="311"/>
      <c r="AO155" s="311"/>
      <c r="AP155" s="311"/>
      <c r="AQ155" s="311"/>
      <c r="AR155" s="311"/>
      <c r="AS155" s="311"/>
      <c r="AT155" s="311"/>
    </row>
    <row r="156" spans="2:46" ht="14.4" x14ac:dyDescent="0.3">
      <c r="B156" s="311"/>
      <c r="C156" s="311"/>
      <c r="D156" s="311"/>
      <c r="E156" s="311"/>
      <c r="F156" s="311"/>
      <c r="G156" s="311"/>
      <c r="H156" s="311"/>
      <c r="I156" s="311"/>
      <c r="J156" s="311"/>
      <c r="K156" s="311"/>
      <c r="L156" s="311"/>
      <c r="M156" s="311"/>
      <c r="N156" s="311"/>
      <c r="O156" s="311"/>
      <c r="P156" s="311"/>
      <c r="Q156" s="311"/>
      <c r="R156" s="311"/>
      <c r="S156" s="311"/>
      <c r="T156" s="311"/>
      <c r="U156" s="311"/>
      <c r="V156" s="311"/>
      <c r="W156" s="311"/>
      <c r="X156" s="311"/>
      <c r="Y156" s="311"/>
      <c r="Z156" s="311"/>
      <c r="AA156" s="311"/>
      <c r="AB156" s="311"/>
      <c r="AC156" s="311"/>
      <c r="AD156" s="311"/>
      <c r="AE156" s="311"/>
      <c r="AF156" s="311"/>
      <c r="AG156" s="311"/>
      <c r="AH156" s="311"/>
      <c r="AI156" s="311"/>
      <c r="AJ156" s="311"/>
      <c r="AK156" s="311"/>
      <c r="AL156" s="311"/>
      <c r="AM156" s="311"/>
      <c r="AN156" s="311"/>
      <c r="AO156" s="311"/>
      <c r="AP156" s="311"/>
      <c r="AQ156" s="311"/>
      <c r="AR156" s="311"/>
      <c r="AS156" s="311"/>
      <c r="AT156" s="311"/>
    </row>
    <row r="157" spans="2:46" ht="14.4" x14ac:dyDescent="0.3">
      <c r="B157" s="311"/>
      <c r="C157" s="311"/>
      <c r="D157" s="311"/>
      <c r="E157" s="311"/>
      <c r="F157" s="311"/>
      <c r="G157" s="311"/>
      <c r="H157" s="311"/>
      <c r="I157" s="311"/>
      <c r="J157" s="311"/>
      <c r="K157" s="311"/>
      <c r="L157" s="311"/>
      <c r="M157" s="311"/>
      <c r="N157" s="311"/>
      <c r="O157" s="311"/>
      <c r="P157" s="311"/>
      <c r="Q157" s="311"/>
      <c r="R157" s="311"/>
      <c r="S157" s="311"/>
      <c r="T157" s="311"/>
      <c r="U157" s="311"/>
      <c r="V157" s="311"/>
      <c r="W157" s="311"/>
      <c r="X157" s="311"/>
      <c r="Y157" s="311"/>
      <c r="Z157" s="311"/>
      <c r="AA157" s="311"/>
      <c r="AB157" s="311"/>
      <c r="AC157" s="311"/>
      <c r="AD157" s="311"/>
      <c r="AE157" s="311"/>
      <c r="AF157" s="311"/>
      <c r="AG157" s="311"/>
      <c r="AH157" s="311"/>
      <c r="AI157" s="311"/>
      <c r="AJ157" s="311"/>
      <c r="AK157" s="311"/>
      <c r="AL157" s="311"/>
      <c r="AM157" s="311"/>
      <c r="AN157" s="311"/>
      <c r="AO157" s="311"/>
      <c r="AP157" s="311"/>
      <c r="AQ157" s="311"/>
      <c r="AR157" s="311"/>
      <c r="AS157" s="311"/>
      <c r="AT157" s="311"/>
    </row>
    <row r="158" spans="2:46" ht="14.4" x14ac:dyDescent="0.3">
      <c r="B158" s="311"/>
      <c r="C158" s="311"/>
      <c r="D158" s="311"/>
      <c r="E158" s="311"/>
      <c r="F158" s="311"/>
      <c r="G158" s="311"/>
      <c r="H158" s="311"/>
      <c r="I158" s="311"/>
      <c r="J158" s="311"/>
      <c r="K158" s="311"/>
      <c r="L158" s="311"/>
      <c r="M158" s="311"/>
      <c r="N158" s="311"/>
      <c r="O158" s="311"/>
      <c r="P158" s="311"/>
      <c r="Q158" s="311"/>
      <c r="R158" s="311"/>
      <c r="S158" s="311"/>
      <c r="T158" s="311"/>
      <c r="U158" s="311"/>
      <c r="V158" s="311"/>
      <c r="W158" s="311"/>
      <c r="X158" s="311"/>
      <c r="Y158" s="311"/>
      <c r="Z158" s="311"/>
      <c r="AA158" s="311"/>
      <c r="AB158" s="311"/>
      <c r="AC158" s="311"/>
      <c r="AD158" s="311"/>
      <c r="AE158" s="311"/>
      <c r="AF158" s="311"/>
      <c r="AG158" s="311"/>
      <c r="AH158" s="311"/>
      <c r="AI158" s="311"/>
      <c r="AJ158" s="311"/>
      <c r="AK158" s="311"/>
      <c r="AL158" s="311"/>
      <c r="AM158" s="311"/>
      <c r="AN158" s="311"/>
      <c r="AO158" s="311"/>
      <c r="AP158" s="311"/>
      <c r="AQ158" s="311"/>
      <c r="AR158" s="311"/>
      <c r="AS158" s="311"/>
      <c r="AT158" s="311"/>
    </row>
    <row r="159" spans="2:46" ht="14.4" x14ac:dyDescent="0.3">
      <c r="B159" s="311"/>
      <c r="C159" s="311"/>
      <c r="D159" s="311"/>
      <c r="E159" s="311"/>
      <c r="F159" s="311"/>
      <c r="G159" s="311"/>
      <c r="H159" s="311"/>
      <c r="I159" s="311"/>
      <c r="J159" s="311"/>
      <c r="K159" s="311"/>
      <c r="L159" s="311"/>
      <c r="M159" s="311"/>
      <c r="N159" s="311"/>
      <c r="O159" s="311"/>
      <c r="P159" s="311"/>
      <c r="Q159" s="311"/>
      <c r="R159" s="311"/>
      <c r="S159" s="311"/>
      <c r="T159" s="311"/>
      <c r="U159" s="311"/>
      <c r="V159" s="311"/>
      <c r="W159" s="311"/>
      <c r="X159" s="311"/>
      <c r="Y159" s="311"/>
      <c r="Z159" s="311"/>
      <c r="AA159" s="311"/>
      <c r="AB159" s="311"/>
      <c r="AC159" s="311"/>
      <c r="AD159" s="311"/>
      <c r="AE159" s="311"/>
      <c r="AF159" s="311"/>
      <c r="AG159" s="311"/>
      <c r="AH159" s="311"/>
      <c r="AI159" s="311"/>
      <c r="AJ159" s="311"/>
      <c r="AK159" s="311"/>
      <c r="AL159" s="311"/>
      <c r="AM159" s="311"/>
      <c r="AN159" s="311"/>
      <c r="AO159" s="311"/>
      <c r="AP159" s="311"/>
      <c r="AQ159" s="311"/>
      <c r="AR159" s="311"/>
      <c r="AS159" s="311"/>
      <c r="AT159" s="311"/>
    </row>
    <row r="160" spans="2:46" ht="14.4" x14ac:dyDescent="0.3">
      <c r="B160" s="311"/>
      <c r="C160" s="311"/>
      <c r="D160" s="311"/>
      <c r="E160" s="311"/>
      <c r="F160" s="311"/>
      <c r="G160" s="311"/>
      <c r="H160" s="311"/>
      <c r="I160" s="311"/>
      <c r="J160" s="311"/>
      <c r="K160" s="311"/>
      <c r="L160" s="311"/>
      <c r="M160" s="311"/>
      <c r="N160" s="311"/>
      <c r="O160" s="311"/>
      <c r="P160" s="311"/>
      <c r="Q160" s="311"/>
      <c r="R160" s="311"/>
      <c r="S160" s="311"/>
      <c r="T160" s="311"/>
      <c r="U160" s="311"/>
      <c r="V160" s="311"/>
      <c r="W160" s="311"/>
      <c r="X160" s="311"/>
      <c r="Y160" s="311"/>
      <c r="Z160" s="311"/>
      <c r="AA160" s="311"/>
      <c r="AB160" s="311"/>
      <c r="AC160" s="311"/>
      <c r="AD160" s="311"/>
      <c r="AE160" s="311"/>
      <c r="AF160" s="311"/>
      <c r="AG160" s="311"/>
      <c r="AH160" s="311"/>
      <c r="AI160" s="311"/>
      <c r="AJ160" s="311"/>
      <c r="AK160" s="311"/>
      <c r="AL160" s="311"/>
      <c r="AM160" s="311"/>
      <c r="AN160" s="311"/>
      <c r="AO160" s="311"/>
      <c r="AP160" s="311"/>
      <c r="AQ160" s="311"/>
      <c r="AR160" s="311"/>
      <c r="AS160" s="311"/>
      <c r="AT160" s="311"/>
    </row>
    <row r="161" spans="2:46" ht="14.4" x14ac:dyDescent="0.3">
      <c r="B161" s="311"/>
      <c r="C161" s="311"/>
      <c r="D161" s="311"/>
      <c r="E161" s="311"/>
      <c r="F161" s="311"/>
      <c r="G161" s="311"/>
      <c r="H161" s="311"/>
      <c r="I161" s="311"/>
      <c r="J161" s="311"/>
      <c r="K161" s="311"/>
      <c r="L161" s="311"/>
      <c r="M161" s="311"/>
      <c r="N161" s="311"/>
      <c r="O161" s="311"/>
      <c r="P161" s="311"/>
      <c r="Q161" s="311"/>
      <c r="R161" s="311"/>
      <c r="S161" s="311"/>
      <c r="T161" s="311"/>
      <c r="U161" s="311"/>
      <c r="V161" s="311"/>
      <c r="W161" s="311"/>
      <c r="X161" s="311"/>
      <c r="Y161" s="311"/>
      <c r="Z161" s="311"/>
      <c r="AA161" s="311"/>
      <c r="AB161" s="311"/>
      <c r="AC161" s="311"/>
      <c r="AD161" s="311"/>
      <c r="AE161" s="311"/>
      <c r="AF161" s="311"/>
      <c r="AG161" s="311"/>
      <c r="AH161" s="311"/>
      <c r="AI161" s="311"/>
      <c r="AJ161" s="311"/>
      <c r="AK161" s="311"/>
      <c r="AL161" s="311"/>
      <c r="AM161" s="311"/>
      <c r="AN161" s="311"/>
      <c r="AO161" s="311"/>
      <c r="AP161" s="311"/>
      <c r="AQ161" s="311"/>
      <c r="AR161" s="311"/>
      <c r="AS161" s="311"/>
      <c r="AT161" s="311"/>
    </row>
    <row r="162" spans="2:46" ht="14.4" x14ac:dyDescent="0.3">
      <c r="B162" s="311"/>
      <c r="C162" s="311"/>
      <c r="D162" s="311"/>
      <c r="E162" s="311"/>
      <c r="F162" s="311"/>
      <c r="G162" s="311"/>
      <c r="H162" s="311"/>
      <c r="I162" s="311"/>
      <c r="J162" s="311"/>
      <c r="K162" s="311"/>
      <c r="L162" s="311"/>
      <c r="M162" s="311"/>
      <c r="N162" s="311"/>
      <c r="O162" s="311"/>
      <c r="P162" s="311"/>
      <c r="Q162" s="311"/>
      <c r="R162" s="311"/>
      <c r="S162" s="311"/>
      <c r="T162" s="311"/>
      <c r="U162" s="311"/>
      <c r="V162" s="311"/>
      <c r="W162" s="311"/>
      <c r="X162" s="311"/>
      <c r="Y162" s="311"/>
      <c r="Z162" s="311"/>
      <c r="AA162" s="311"/>
      <c r="AB162" s="311"/>
      <c r="AC162" s="311"/>
      <c r="AD162" s="311"/>
      <c r="AE162" s="311"/>
      <c r="AF162" s="311"/>
      <c r="AG162" s="311"/>
      <c r="AH162" s="311"/>
      <c r="AI162" s="311"/>
      <c r="AJ162" s="311"/>
      <c r="AK162" s="311"/>
      <c r="AL162" s="311"/>
      <c r="AM162" s="311"/>
      <c r="AN162" s="311"/>
      <c r="AO162" s="311"/>
      <c r="AP162" s="311"/>
      <c r="AQ162" s="311"/>
      <c r="AR162" s="311"/>
      <c r="AS162" s="311"/>
      <c r="AT162" s="311"/>
    </row>
    <row r="163" spans="2:46" ht="14.4" x14ac:dyDescent="0.3">
      <c r="B163" s="311"/>
      <c r="C163" s="311"/>
      <c r="D163" s="311"/>
      <c r="E163" s="311"/>
      <c r="F163" s="311"/>
      <c r="G163" s="311"/>
      <c r="H163" s="311"/>
      <c r="I163" s="311"/>
      <c r="J163" s="311"/>
      <c r="K163" s="311"/>
      <c r="L163" s="311"/>
      <c r="M163" s="311"/>
      <c r="N163" s="311"/>
      <c r="O163" s="311"/>
      <c r="P163" s="311"/>
      <c r="Q163" s="311"/>
      <c r="R163" s="311"/>
      <c r="S163" s="311"/>
      <c r="T163" s="311"/>
      <c r="U163" s="311"/>
      <c r="V163" s="311"/>
      <c r="W163" s="311"/>
      <c r="X163" s="311"/>
      <c r="Y163" s="311"/>
      <c r="Z163" s="311"/>
      <c r="AA163" s="311"/>
      <c r="AB163" s="311"/>
      <c r="AC163" s="311"/>
      <c r="AD163" s="311"/>
      <c r="AE163" s="311"/>
      <c r="AF163" s="311"/>
      <c r="AG163" s="311"/>
      <c r="AH163" s="311"/>
      <c r="AI163" s="311"/>
      <c r="AJ163" s="311"/>
      <c r="AK163" s="311"/>
      <c r="AL163" s="311"/>
      <c r="AM163" s="311"/>
      <c r="AN163" s="311"/>
      <c r="AO163" s="311"/>
      <c r="AP163" s="311"/>
      <c r="AQ163" s="311"/>
      <c r="AR163" s="311"/>
      <c r="AS163" s="311"/>
      <c r="AT163" s="311"/>
    </row>
    <row r="164" spans="2:46" ht="14.4" x14ac:dyDescent="0.3">
      <c r="B164" s="311"/>
      <c r="C164" s="311"/>
      <c r="D164" s="311"/>
      <c r="E164" s="311"/>
      <c r="F164" s="311"/>
      <c r="G164" s="311"/>
      <c r="H164" s="311"/>
      <c r="I164" s="311"/>
      <c r="J164" s="311"/>
      <c r="K164" s="311"/>
      <c r="L164" s="311"/>
      <c r="M164" s="311"/>
      <c r="N164" s="311"/>
      <c r="O164" s="311"/>
      <c r="P164" s="311"/>
      <c r="Q164" s="311"/>
      <c r="R164" s="311"/>
      <c r="S164" s="311"/>
      <c r="T164" s="311"/>
      <c r="U164" s="311"/>
      <c r="V164" s="311"/>
      <c r="W164" s="311"/>
      <c r="X164" s="311"/>
      <c r="Y164" s="311"/>
      <c r="Z164" s="311"/>
      <c r="AA164" s="311"/>
      <c r="AB164" s="311"/>
      <c r="AC164" s="311"/>
      <c r="AD164" s="311"/>
      <c r="AE164" s="311"/>
      <c r="AF164" s="311"/>
      <c r="AG164" s="311"/>
      <c r="AH164" s="311"/>
      <c r="AI164" s="311"/>
      <c r="AJ164" s="311"/>
      <c r="AK164" s="311"/>
      <c r="AL164" s="311"/>
      <c r="AM164" s="311"/>
      <c r="AN164" s="311"/>
      <c r="AO164" s="311"/>
      <c r="AP164" s="311"/>
      <c r="AQ164" s="311"/>
      <c r="AR164" s="311"/>
      <c r="AS164" s="311"/>
      <c r="AT164" s="311"/>
    </row>
    <row r="165" spans="2:46" ht="14.4" x14ac:dyDescent="0.3">
      <c r="B165" s="311"/>
      <c r="C165" s="311"/>
      <c r="D165" s="311"/>
      <c r="E165" s="311"/>
      <c r="F165" s="311"/>
      <c r="G165" s="311"/>
      <c r="H165" s="311"/>
      <c r="I165" s="311"/>
      <c r="J165" s="311"/>
      <c r="K165" s="311"/>
      <c r="L165" s="311"/>
      <c r="M165" s="311"/>
      <c r="N165" s="311"/>
      <c r="O165" s="311"/>
      <c r="P165" s="311"/>
      <c r="Q165" s="311"/>
      <c r="R165" s="311"/>
      <c r="S165" s="311"/>
      <c r="T165" s="311"/>
      <c r="U165" s="311"/>
      <c r="V165" s="311"/>
      <c r="W165" s="311"/>
      <c r="X165" s="311"/>
      <c r="Y165" s="311"/>
      <c r="Z165" s="311"/>
      <c r="AA165" s="311"/>
      <c r="AB165" s="311"/>
      <c r="AC165" s="311"/>
      <c r="AD165" s="311"/>
      <c r="AE165" s="311"/>
      <c r="AF165" s="311"/>
      <c r="AG165" s="311"/>
      <c r="AH165" s="311"/>
      <c r="AI165" s="311"/>
      <c r="AJ165" s="311"/>
      <c r="AK165" s="311"/>
      <c r="AL165" s="311"/>
      <c r="AM165" s="311"/>
      <c r="AN165" s="311"/>
      <c r="AO165" s="311"/>
      <c r="AP165" s="311"/>
      <c r="AQ165" s="311"/>
      <c r="AR165" s="311"/>
      <c r="AS165" s="311"/>
      <c r="AT165" s="311"/>
    </row>
    <row r="166" spans="2:46" ht="14.4" x14ac:dyDescent="0.3">
      <c r="B166" s="311"/>
      <c r="C166" s="311"/>
      <c r="D166" s="311"/>
      <c r="E166" s="311"/>
      <c r="F166" s="311"/>
      <c r="G166" s="311"/>
      <c r="H166" s="311"/>
      <c r="I166" s="311"/>
      <c r="J166" s="311"/>
      <c r="K166" s="311"/>
      <c r="L166" s="311"/>
      <c r="M166" s="311"/>
      <c r="N166" s="311"/>
      <c r="O166" s="311"/>
      <c r="P166" s="311"/>
      <c r="Q166" s="311"/>
      <c r="R166" s="311"/>
      <c r="S166" s="311"/>
      <c r="T166" s="311"/>
      <c r="U166" s="311"/>
      <c r="V166" s="311"/>
      <c r="W166" s="311"/>
      <c r="X166" s="311"/>
      <c r="Y166" s="311"/>
      <c r="Z166" s="311"/>
      <c r="AA166" s="311"/>
      <c r="AB166" s="311"/>
      <c r="AC166" s="311"/>
      <c r="AD166" s="311"/>
      <c r="AE166" s="311"/>
      <c r="AF166" s="311"/>
      <c r="AG166" s="311"/>
      <c r="AH166" s="311"/>
      <c r="AI166" s="311"/>
      <c r="AJ166" s="311"/>
      <c r="AK166" s="311"/>
      <c r="AL166" s="311"/>
      <c r="AM166" s="311"/>
      <c r="AN166" s="311"/>
      <c r="AO166" s="311"/>
      <c r="AP166" s="311"/>
      <c r="AQ166" s="311"/>
      <c r="AR166" s="311"/>
      <c r="AS166" s="311"/>
      <c r="AT166" s="311"/>
    </row>
    <row r="167" spans="2:46" ht="14.4" x14ac:dyDescent="0.3">
      <c r="B167" s="311"/>
      <c r="C167" s="311"/>
      <c r="D167" s="311"/>
      <c r="E167" s="311"/>
      <c r="F167" s="311"/>
      <c r="G167" s="311"/>
      <c r="H167" s="311"/>
      <c r="I167" s="311"/>
      <c r="J167" s="311"/>
      <c r="K167" s="311"/>
      <c r="L167" s="311"/>
      <c r="M167" s="311"/>
      <c r="N167" s="311"/>
      <c r="O167" s="311"/>
      <c r="P167" s="311"/>
      <c r="Q167" s="311"/>
      <c r="R167" s="311"/>
      <c r="S167" s="311"/>
      <c r="T167" s="311"/>
      <c r="U167" s="311"/>
      <c r="V167" s="311"/>
      <c r="W167" s="311"/>
      <c r="X167" s="311"/>
      <c r="Y167" s="311"/>
      <c r="Z167" s="311"/>
      <c r="AA167" s="311"/>
      <c r="AB167" s="311"/>
      <c r="AC167" s="311"/>
      <c r="AD167" s="311"/>
      <c r="AE167" s="311"/>
      <c r="AF167" s="311"/>
      <c r="AG167" s="311"/>
      <c r="AH167" s="311"/>
      <c r="AI167" s="311"/>
      <c r="AJ167" s="311"/>
      <c r="AK167" s="311"/>
      <c r="AL167" s="311"/>
      <c r="AM167" s="311"/>
      <c r="AN167" s="311"/>
      <c r="AO167" s="311"/>
      <c r="AP167" s="311"/>
      <c r="AQ167" s="311"/>
      <c r="AR167" s="311"/>
      <c r="AS167" s="311"/>
      <c r="AT167" s="311"/>
    </row>
    <row r="168" spans="2:46" ht="14.4" x14ac:dyDescent="0.3">
      <c r="B168" s="311"/>
      <c r="C168" s="311"/>
      <c r="D168" s="311"/>
      <c r="E168" s="311"/>
      <c r="F168" s="311"/>
      <c r="G168" s="311"/>
      <c r="H168" s="311"/>
      <c r="I168" s="311"/>
      <c r="J168" s="311"/>
      <c r="K168" s="311"/>
      <c r="L168" s="311"/>
      <c r="M168" s="311"/>
      <c r="N168" s="311"/>
      <c r="O168" s="311"/>
      <c r="P168" s="311"/>
      <c r="Q168" s="311"/>
      <c r="R168" s="311"/>
      <c r="S168" s="311"/>
      <c r="T168" s="311"/>
      <c r="U168" s="311"/>
      <c r="V168" s="311"/>
      <c r="W168" s="311"/>
      <c r="X168" s="311"/>
      <c r="Y168" s="311"/>
      <c r="Z168" s="311"/>
      <c r="AA168" s="311"/>
      <c r="AB168" s="311"/>
      <c r="AC168" s="311"/>
      <c r="AD168" s="311"/>
      <c r="AE168" s="311"/>
      <c r="AF168" s="311"/>
      <c r="AG168" s="311"/>
      <c r="AH168" s="311"/>
      <c r="AI168" s="311"/>
      <c r="AJ168" s="311"/>
      <c r="AK168" s="311"/>
      <c r="AL168" s="311"/>
      <c r="AM168" s="311"/>
      <c r="AN168" s="311"/>
      <c r="AO168" s="311"/>
      <c r="AP168" s="311"/>
      <c r="AQ168" s="311"/>
      <c r="AR168" s="311"/>
      <c r="AS168" s="311"/>
      <c r="AT168" s="311"/>
    </row>
    <row r="169" spans="2:46" ht="14.4" x14ac:dyDescent="0.3">
      <c r="B169" s="311"/>
      <c r="C169" s="311"/>
      <c r="D169" s="311"/>
      <c r="E169" s="311"/>
      <c r="F169" s="311"/>
      <c r="G169" s="311"/>
      <c r="H169" s="311"/>
      <c r="I169" s="311"/>
      <c r="J169" s="311"/>
      <c r="K169" s="311"/>
      <c r="L169" s="311"/>
      <c r="M169" s="311"/>
      <c r="N169" s="311"/>
      <c r="O169" s="311"/>
      <c r="P169" s="311"/>
      <c r="Q169" s="311"/>
      <c r="R169" s="311"/>
      <c r="S169" s="311"/>
      <c r="T169" s="311"/>
      <c r="U169" s="311"/>
      <c r="V169" s="311"/>
      <c r="W169" s="311"/>
      <c r="X169" s="311"/>
      <c r="Y169" s="311"/>
      <c r="Z169" s="311"/>
      <c r="AA169" s="311"/>
      <c r="AB169" s="311"/>
      <c r="AC169" s="311"/>
      <c r="AD169" s="311"/>
      <c r="AE169" s="311"/>
      <c r="AF169" s="311"/>
      <c r="AG169" s="311"/>
      <c r="AH169" s="311"/>
      <c r="AI169" s="311"/>
      <c r="AJ169" s="311"/>
      <c r="AK169" s="311"/>
      <c r="AL169" s="311"/>
      <c r="AM169" s="311"/>
      <c r="AN169" s="311"/>
      <c r="AO169" s="311"/>
      <c r="AP169" s="311"/>
      <c r="AQ169" s="311"/>
      <c r="AR169" s="311"/>
      <c r="AS169" s="311"/>
      <c r="AT169" s="311"/>
    </row>
    <row r="170" spans="2:46" ht="14.4" x14ac:dyDescent="0.3">
      <c r="B170" s="311"/>
      <c r="C170" s="311"/>
      <c r="D170" s="311"/>
      <c r="E170" s="311"/>
      <c r="F170" s="311"/>
      <c r="G170" s="311"/>
      <c r="H170" s="311"/>
      <c r="I170" s="311"/>
      <c r="J170" s="311"/>
      <c r="K170" s="311"/>
      <c r="L170" s="311"/>
      <c r="M170" s="311"/>
      <c r="N170" s="311"/>
      <c r="O170" s="311"/>
      <c r="P170" s="311"/>
      <c r="Q170" s="311"/>
      <c r="R170" s="311"/>
      <c r="S170" s="311"/>
      <c r="T170" s="311"/>
      <c r="U170" s="311"/>
      <c r="V170" s="311"/>
      <c r="W170" s="311"/>
      <c r="X170" s="311"/>
      <c r="Y170" s="311"/>
      <c r="Z170" s="311"/>
      <c r="AA170" s="311"/>
      <c r="AB170" s="311"/>
      <c r="AC170" s="311"/>
      <c r="AD170" s="311"/>
      <c r="AE170" s="311"/>
      <c r="AF170" s="311"/>
      <c r="AG170" s="311"/>
      <c r="AH170" s="311"/>
      <c r="AI170" s="311"/>
      <c r="AJ170" s="311"/>
      <c r="AK170" s="311"/>
      <c r="AL170" s="311"/>
      <c r="AM170" s="311"/>
      <c r="AN170" s="311"/>
      <c r="AO170" s="311"/>
      <c r="AP170" s="311"/>
      <c r="AQ170" s="311"/>
      <c r="AR170" s="311"/>
      <c r="AS170" s="311"/>
      <c r="AT170" s="311"/>
    </row>
    <row r="171" spans="2:46" ht="14.4" x14ac:dyDescent="0.3">
      <c r="B171" s="311"/>
      <c r="C171" s="311"/>
      <c r="D171" s="311"/>
      <c r="E171" s="311"/>
      <c r="F171" s="311"/>
      <c r="G171" s="311"/>
      <c r="H171" s="311"/>
      <c r="I171" s="311"/>
      <c r="J171" s="311"/>
      <c r="K171" s="311"/>
      <c r="L171" s="311"/>
      <c r="M171" s="311"/>
      <c r="N171" s="311"/>
      <c r="O171" s="311"/>
      <c r="P171" s="311"/>
      <c r="Q171" s="311"/>
      <c r="R171" s="311"/>
      <c r="S171" s="311"/>
      <c r="T171" s="311"/>
      <c r="U171" s="311"/>
      <c r="V171" s="311"/>
      <c r="W171" s="311"/>
      <c r="X171" s="311"/>
      <c r="Y171" s="311"/>
      <c r="Z171" s="311"/>
      <c r="AA171" s="311"/>
      <c r="AB171" s="311"/>
      <c r="AC171" s="311"/>
      <c r="AD171" s="311"/>
      <c r="AE171" s="311"/>
      <c r="AF171" s="311"/>
      <c r="AG171" s="311"/>
      <c r="AH171" s="311"/>
      <c r="AI171" s="311"/>
      <c r="AJ171" s="311"/>
      <c r="AK171" s="311"/>
      <c r="AL171" s="311"/>
      <c r="AM171" s="311"/>
      <c r="AN171" s="311"/>
      <c r="AO171" s="311"/>
      <c r="AP171" s="311"/>
      <c r="AQ171" s="311"/>
      <c r="AR171" s="311"/>
      <c r="AS171" s="311"/>
      <c r="AT171" s="311"/>
    </row>
    <row r="172" spans="2:46" ht="14.4" x14ac:dyDescent="0.3">
      <c r="B172" s="311"/>
      <c r="C172" s="311"/>
      <c r="D172" s="311"/>
      <c r="E172" s="311"/>
      <c r="F172" s="311"/>
      <c r="G172" s="311"/>
      <c r="H172" s="311"/>
      <c r="I172" s="311"/>
      <c r="J172" s="311"/>
      <c r="K172" s="311"/>
      <c r="L172" s="311"/>
      <c r="M172" s="311"/>
      <c r="N172" s="311"/>
      <c r="O172" s="311"/>
      <c r="P172" s="311"/>
      <c r="Q172" s="311"/>
      <c r="R172" s="311"/>
      <c r="S172" s="311"/>
      <c r="T172" s="311"/>
      <c r="U172" s="311"/>
      <c r="V172" s="311"/>
      <c r="W172" s="311"/>
      <c r="X172" s="311"/>
      <c r="Y172" s="311"/>
      <c r="Z172" s="311"/>
      <c r="AA172" s="311"/>
      <c r="AB172" s="311"/>
      <c r="AC172" s="311"/>
      <c r="AD172" s="311"/>
      <c r="AE172" s="311"/>
      <c r="AF172" s="311"/>
      <c r="AG172" s="311"/>
      <c r="AH172" s="311"/>
      <c r="AI172" s="311"/>
      <c r="AJ172" s="311"/>
      <c r="AK172" s="311"/>
      <c r="AL172" s="311"/>
      <c r="AM172" s="311"/>
      <c r="AN172" s="311"/>
      <c r="AO172" s="311"/>
      <c r="AP172" s="311"/>
      <c r="AQ172" s="311"/>
      <c r="AR172" s="311"/>
      <c r="AS172" s="311"/>
      <c r="AT172" s="311"/>
    </row>
    <row r="173" spans="2:46" ht="14.4" x14ac:dyDescent="0.3">
      <c r="B173" s="311"/>
      <c r="C173" s="311"/>
      <c r="D173" s="311"/>
      <c r="E173" s="311"/>
      <c r="F173" s="311"/>
      <c r="G173" s="311"/>
      <c r="H173" s="311"/>
      <c r="I173" s="311"/>
      <c r="J173" s="311"/>
      <c r="K173" s="311"/>
      <c r="L173" s="311"/>
      <c r="M173" s="311"/>
      <c r="N173" s="311"/>
      <c r="O173" s="311"/>
      <c r="P173" s="311"/>
      <c r="Q173" s="311"/>
      <c r="R173" s="311"/>
      <c r="S173" s="311"/>
      <c r="T173" s="311"/>
      <c r="U173" s="311"/>
      <c r="V173" s="311"/>
      <c r="W173" s="311"/>
      <c r="X173" s="311"/>
      <c r="Y173" s="311"/>
      <c r="Z173" s="311"/>
      <c r="AA173" s="311"/>
      <c r="AB173" s="311"/>
      <c r="AC173" s="311"/>
      <c r="AD173" s="311"/>
      <c r="AE173" s="311"/>
      <c r="AF173" s="311"/>
      <c r="AG173" s="311"/>
      <c r="AH173" s="311"/>
      <c r="AI173" s="311"/>
      <c r="AJ173" s="311"/>
      <c r="AK173" s="311"/>
      <c r="AL173" s="311"/>
      <c r="AM173" s="311"/>
      <c r="AN173" s="311"/>
      <c r="AO173" s="311"/>
      <c r="AP173" s="311"/>
      <c r="AQ173" s="311"/>
      <c r="AR173" s="311"/>
      <c r="AS173" s="311"/>
      <c r="AT173" s="311"/>
    </row>
    <row r="174" spans="2:46" ht="14.4" x14ac:dyDescent="0.3">
      <c r="B174" s="311"/>
      <c r="C174" s="311"/>
      <c r="D174" s="311"/>
      <c r="E174" s="311"/>
      <c r="F174" s="311"/>
      <c r="G174" s="311"/>
      <c r="H174" s="311"/>
      <c r="I174" s="311"/>
      <c r="J174" s="311"/>
      <c r="K174" s="311"/>
      <c r="L174" s="311"/>
      <c r="M174" s="311"/>
      <c r="N174" s="311"/>
      <c r="O174" s="311"/>
      <c r="P174" s="311"/>
      <c r="Q174" s="311"/>
      <c r="R174" s="311"/>
      <c r="S174" s="311"/>
      <c r="T174" s="311"/>
      <c r="U174" s="311"/>
      <c r="V174" s="311"/>
      <c r="W174" s="311"/>
      <c r="X174" s="311"/>
      <c r="Y174" s="311"/>
      <c r="Z174" s="311"/>
      <c r="AA174" s="311"/>
      <c r="AB174" s="311"/>
      <c r="AC174" s="311"/>
      <c r="AD174" s="311"/>
      <c r="AE174" s="311"/>
      <c r="AF174" s="311"/>
      <c r="AG174" s="311"/>
      <c r="AH174" s="311"/>
      <c r="AI174" s="311"/>
      <c r="AJ174" s="311"/>
      <c r="AK174" s="311"/>
      <c r="AL174" s="311"/>
      <c r="AM174" s="311"/>
      <c r="AN174" s="311"/>
      <c r="AO174" s="311"/>
      <c r="AP174" s="311"/>
      <c r="AQ174" s="311"/>
      <c r="AR174" s="311"/>
      <c r="AS174" s="311"/>
      <c r="AT174" s="311"/>
    </row>
    <row r="175" spans="2:46" ht="14.4" x14ac:dyDescent="0.3">
      <c r="B175" s="311"/>
      <c r="C175" s="311"/>
      <c r="D175" s="311"/>
      <c r="E175" s="311"/>
      <c r="F175" s="311"/>
      <c r="G175" s="311"/>
      <c r="H175" s="311"/>
      <c r="I175" s="311"/>
      <c r="J175" s="311"/>
      <c r="K175" s="311"/>
      <c r="L175" s="311"/>
      <c r="M175" s="311"/>
      <c r="N175" s="311"/>
      <c r="O175" s="311"/>
      <c r="P175" s="311"/>
      <c r="Q175" s="311"/>
      <c r="R175" s="311"/>
      <c r="S175" s="311"/>
      <c r="T175" s="311"/>
      <c r="U175" s="311"/>
      <c r="V175" s="311"/>
      <c r="W175" s="311"/>
      <c r="X175" s="311"/>
      <c r="Y175" s="311"/>
      <c r="Z175" s="311"/>
      <c r="AA175" s="311"/>
      <c r="AB175" s="311"/>
      <c r="AC175" s="311"/>
      <c r="AD175" s="311"/>
      <c r="AE175" s="311"/>
      <c r="AF175" s="311"/>
      <c r="AG175" s="311"/>
      <c r="AH175" s="311"/>
      <c r="AI175" s="311"/>
      <c r="AJ175" s="311"/>
      <c r="AK175" s="311"/>
      <c r="AL175" s="311"/>
      <c r="AM175" s="311"/>
      <c r="AN175" s="311"/>
      <c r="AO175" s="311"/>
      <c r="AP175" s="311"/>
      <c r="AQ175" s="311"/>
      <c r="AR175" s="311"/>
      <c r="AS175" s="311"/>
      <c r="AT175" s="311"/>
    </row>
    <row r="176" spans="2:46" ht="14.4" x14ac:dyDescent="0.3">
      <c r="B176" s="311"/>
      <c r="C176" s="311"/>
      <c r="D176" s="311"/>
      <c r="E176" s="311"/>
      <c r="F176" s="311"/>
      <c r="G176" s="311"/>
      <c r="H176" s="311"/>
      <c r="I176" s="311"/>
      <c r="J176" s="311"/>
      <c r="K176" s="311"/>
      <c r="L176" s="311"/>
      <c r="M176" s="311"/>
      <c r="N176" s="311"/>
      <c r="O176" s="311"/>
      <c r="P176" s="311"/>
      <c r="Q176" s="311"/>
      <c r="R176" s="311"/>
      <c r="S176" s="311"/>
      <c r="T176" s="311"/>
      <c r="U176" s="311"/>
      <c r="V176" s="311"/>
      <c r="W176" s="311"/>
      <c r="X176" s="311"/>
      <c r="Y176" s="311"/>
      <c r="Z176" s="311"/>
      <c r="AA176" s="311"/>
      <c r="AB176" s="311"/>
      <c r="AC176" s="311"/>
      <c r="AD176" s="311"/>
      <c r="AE176" s="311"/>
      <c r="AF176" s="311"/>
      <c r="AG176" s="311"/>
      <c r="AH176" s="311"/>
      <c r="AI176" s="311"/>
      <c r="AJ176" s="311"/>
      <c r="AK176" s="311"/>
      <c r="AL176" s="311"/>
      <c r="AM176" s="311"/>
      <c r="AN176" s="311"/>
      <c r="AO176" s="311"/>
      <c r="AP176" s="311"/>
      <c r="AQ176" s="311"/>
      <c r="AR176" s="311"/>
      <c r="AS176" s="311"/>
      <c r="AT176" s="311"/>
    </row>
    <row r="177" spans="2:46" ht="14.4" x14ac:dyDescent="0.3">
      <c r="B177" s="311"/>
      <c r="C177" s="311"/>
      <c r="D177" s="311"/>
      <c r="E177" s="311"/>
      <c r="F177" s="311"/>
      <c r="G177" s="311"/>
      <c r="H177" s="311"/>
      <c r="I177" s="311"/>
      <c r="J177" s="311"/>
      <c r="K177" s="311"/>
      <c r="L177" s="311"/>
      <c r="M177" s="311"/>
      <c r="N177" s="311"/>
      <c r="O177" s="311"/>
      <c r="P177" s="311"/>
      <c r="Q177" s="311"/>
      <c r="R177" s="311"/>
      <c r="S177" s="311"/>
      <c r="T177" s="311"/>
      <c r="U177" s="311"/>
      <c r="V177" s="311"/>
      <c r="W177" s="311"/>
      <c r="X177" s="311"/>
      <c r="Y177" s="311"/>
      <c r="Z177" s="311"/>
      <c r="AA177" s="311"/>
      <c r="AB177" s="311"/>
      <c r="AC177" s="311"/>
      <c r="AD177" s="311"/>
      <c r="AE177" s="311"/>
      <c r="AF177" s="311"/>
      <c r="AG177" s="311"/>
      <c r="AH177" s="311"/>
      <c r="AI177" s="311"/>
      <c r="AJ177" s="311"/>
      <c r="AK177" s="311"/>
      <c r="AL177" s="311"/>
      <c r="AM177" s="311"/>
      <c r="AN177" s="311"/>
      <c r="AO177" s="311"/>
      <c r="AP177" s="311"/>
      <c r="AQ177" s="311"/>
      <c r="AR177" s="311"/>
      <c r="AS177" s="311"/>
      <c r="AT177" s="311"/>
    </row>
    <row r="178" spans="2:46" ht="14.4" x14ac:dyDescent="0.3">
      <c r="B178" s="311"/>
      <c r="C178" s="311"/>
      <c r="D178" s="311"/>
      <c r="E178" s="311"/>
      <c r="F178" s="311"/>
      <c r="G178" s="311"/>
      <c r="H178" s="311"/>
      <c r="I178" s="311"/>
      <c r="J178" s="311"/>
      <c r="K178" s="311"/>
      <c r="L178" s="311"/>
      <c r="M178" s="311"/>
      <c r="N178" s="311"/>
      <c r="O178" s="311"/>
      <c r="P178" s="311"/>
      <c r="Q178" s="311"/>
      <c r="R178" s="311"/>
      <c r="S178" s="311"/>
      <c r="T178" s="311"/>
      <c r="U178" s="311"/>
      <c r="V178" s="311"/>
      <c r="W178" s="311"/>
      <c r="X178" s="311"/>
      <c r="Y178" s="311"/>
      <c r="Z178" s="311"/>
      <c r="AA178" s="311"/>
      <c r="AB178" s="311"/>
      <c r="AC178" s="311"/>
      <c r="AD178" s="311"/>
      <c r="AE178" s="311"/>
      <c r="AF178" s="311"/>
      <c r="AG178" s="311"/>
      <c r="AH178" s="311"/>
      <c r="AI178" s="311"/>
      <c r="AJ178" s="311"/>
      <c r="AK178" s="311"/>
      <c r="AL178" s="311"/>
      <c r="AM178" s="311"/>
      <c r="AN178" s="311"/>
      <c r="AO178" s="311"/>
      <c r="AP178" s="311"/>
      <c r="AQ178" s="311"/>
      <c r="AR178" s="311"/>
      <c r="AS178" s="311"/>
      <c r="AT178" s="311"/>
    </row>
    <row r="179" spans="2:46" ht="14.4" x14ac:dyDescent="0.3">
      <c r="B179" s="311"/>
      <c r="C179" s="311"/>
      <c r="D179" s="311"/>
      <c r="E179" s="311"/>
      <c r="F179" s="311"/>
      <c r="G179" s="311"/>
      <c r="H179" s="311"/>
      <c r="I179" s="311"/>
      <c r="J179" s="311"/>
      <c r="K179" s="311"/>
      <c r="L179" s="311"/>
      <c r="M179" s="311"/>
      <c r="N179" s="311"/>
      <c r="O179" s="311"/>
      <c r="P179" s="311"/>
      <c r="Q179" s="311"/>
      <c r="R179" s="311"/>
      <c r="S179" s="311"/>
      <c r="T179" s="311"/>
      <c r="U179" s="311"/>
      <c r="V179" s="311"/>
      <c r="W179" s="311"/>
      <c r="X179" s="311"/>
      <c r="Y179" s="311"/>
      <c r="Z179" s="311"/>
      <c r="AA179" s="311"/>
      <c r="AB179" s="311"/>
      <c r="AC179" s="311"/>
      <c r="AD179" s="311"/>
      <c r="AE179" s="311"/>
      <c r="AF179" s="311"/>
      <c r="AG179" s="311"/>
      <c r="AH179" s="311"/>
      <c r="AI179" s="311"/>
      <c r="AJ179" s="311"/>
      <c r="AK179" s="311"/>
      <c r="AL179" s="311"/>
      <c r="AM179" s="311"/>
      <c r="AN179" s="311"/>
      <c r="AO179" s="311"/>
      <c r="AP179" s="311"/>
      <c r="AQ179" s="311"/>
      <c r="AR179" s="311"/>
      <c r="AS179" s="311"/>
      <c r="AT179" s="311"/>
    </row>
    <row r="180" spans="2:46" ht="14.4" x14ac:dyDescent="0.3">
      <c r="B180" s="311"/>
      <c r="C180" s="311"/>
      <c r="D180" s="311"/>
      <c r="E180" s="311"/>
      <c r="F180" s="311"/>
      <c r="G180" s="311"/>
      <c r="H180" s="311"/>
      <c r="I180" s="311"/>
      <c r="J180" s="311"/>
      <c r="K180" s="311"/>
      <c r="L180" s="311"/>
      <c r="M180" s="311"/>
      <c r="N180" s="311"/>
      <c r="O180" s="311"/>
      <c r="P180" s="311"/>
      <c r="Q180" s="311"/>
      <c r="R180" s="311"/>
      <c r="S180" s="311"/>
      <c r="T180" s="311"/>
      <c r="U180" s="311"/>
      <c r="V180" s="311"/>
      <c r="W180" s="311"/>
      <c r="X180" s="311"/>
      <c r="Y180" s="311"/>
      <c r="Z180" s="311"/>
      <c r="AA180" s="311"/>
      <c r="AB180" s="311"/>
      <c r="AC180" s="311"/>
      <c r="AD180" s="311"/>
      <c r="AE180" s="311"/>
      <c r="AF180" s="311"/>
      <c r="AG180" s="311"/>
      <c r="AH180" s="311"/>
      <c r="AI180" s="311"/>
      <c r="AJ180" s="311"/>
      <c r="AK180" s="311"/>
      <c r="AL180" s="311"/>
      <c r="AM180" s="311"/>
      <c r="AN180" s="311"/>
      <c r="AO180" s="311"/>
      <c r="AP180" s="311"/>
      <c r="AQ180" s="311"/>
      <c r="AR180" s="311"/>
      <c r="AS180" s="311"/>
      <c r="AT180" s="311"/>
    </row>
    <row r="181" spans="2:46" ht="14.4" x14ac:dyDescent="0.3">
      <c r="B181" s="311"/>
      <c r="C181" s="311"/>
      <c r="D181" s="311"/>
      <c r="E181" s="311"/>
      <c r="F181" s="311"/>
      <c r="G181" s="311"/>
      <c r="H181" s="311"/>
      <c r="I181" s="311"/>
      <c r="J181" s="311"/>
      <c r="K181" s="311"/>
      <c r="L181" s="311"/>
      <c r="M181" s="311"/>
      <c r="N181" s="311"/>
      <c r="O181" s="311"/>
      <c r="P181" s="311"/>
      <c r="Q181" s="311"/>
      <c r="R181" s="311"/>
      <c r="S181" s="311"/>
      <c r="T181" s="311"/>
      <c r="U181" s="311"/>
      <c r="V181" s="311"/>
      <c r="W181" s="311"/>
      <c r="X181" s="311"/>
      <c r="Y181" s="311"/>
      <c r="Z181" s="311"/>
      <c r="AA181" s="311"/>
      <c r="AB181" s="311"/>
      <c r="AC181" s="311"/>
      <c r="AD181" s="311"/>
      <c r="AE181" s="311"/>
      <c r="AF181" s="311"/>
      <c r="AG181" s="311"/>
      <c r="AH181" s="311"/>
      <c r="AI181" s="311"/>
      <c r="AJ181" s="311"/>
      <c r="AK181" s="311"/>
      <c r="AL181" s="311"/>
      <c r="AM181" s="311"/>
      <c r="AN181" s="311"/>
      <c r="AO181" s="311"/>
      <c r="AP181" s="311"/>
      <c r="AQ181" s="311"/>
      <c r="AR181" s="311"/>
      <c r="AS181" s="311"/>
      <c r="AT181" s="311"/>
    </row>
    <row r="182" spans="2:46" ht="14.4" x14ac:dyDescent="0.3">
      <c r="B182" s="311"/>
      <c r="C182" s="311"/>
      <c r="D182" s="311"/>
      <c r="E182" s="311"/>
      <c r="F182" s="311"/>
      <c r="G182" s="311"/>
      <c r="H182" s="311"/>
      <c r="I182" s="311"/>
      <c r="J182" s="311"/>
      <c r="K182" s="311"/>
      <c r="L182" s="311"/>
      <c r="M182" s="311"/>
      <c r="N182" s="311"/>
      <c r="O182" s="311"/>
      <c r="P182" s="311"/>
      <c r="Q182" s="311"/>
      <c r="R182" s="311"/>
      <c r="S182" s="311"/>
      <c r="T182" s="311"/>
      <c r="U182" s="311"/>
      <c r="V182" s="311"/>
      <c r="W182" s="311"/>
      <c r="X182" s="311"/>
      <c r="Y182" s="311"/>
      <c r="Z182" s="311"/>
      <c r="AA182" s="311"/>
      <c r="AB182" s="311"/>
      <c r="AC182" s="311"/>
      <c r="AD182" s="311"/>
      <c r="AE182" s="311"/>
      <c r="AF182" s="311"/>
      <c r="AG182" s="311"/>
      <c r="AH182" s="311"/>
      <c r="AI182" s="311"/>
      <c r="AJ182" s="311"/>
      <c r="AK182" s="311"/>
      <c r="AL182" s="311"/>
      <c r="AM182" s="311"/>
      <c r="AN182" s="311"/>
      <c r="AO182" s="311"/>
      <c r="AP182" s="311"/>
      <c r="AQ182" s="311"/>
      <c r="AR182" s="311"/>
      <c r="AS182" s="311"/>
      <c r="AT182" s="311"/>
    </row>
    <row r="183" spans="2:46" ht="14.4" x14ac:dyDescent="0.3">
      <c r="B183" s="311"/>
      <c r="C183" s="311"/>
      <c r="D183" s="311"/>
      <c r="E183" s="311"/>
      <c r="F183" s="311"/>
      <c r="G183" s="311"/>
      <c r="H183" s="311"/>
      <c r="I183" s="311"/>
      <c r="J183" s="311"/>
      <c r="K183" s="311"/>
      <c r="L183" s="311"/>
      <c r="M183" s="311"/>
      <c r="N183" s="311"/>
      <c r="O183" s="311"/>
      <c r="P183" s="311"/>
      <c r="Q183" s="311"/>
      <c r="R183" s="311"/>
      <c r="S183" s="311"/>
      <c r="T183" s="311"/>
      <c r="U183" s="311"/>
      <c r="V183" s="311"/>
      <c r="W183" s="311"/>
      <c r="X183" s="311"/>
      <c r="Y183" s="311"/>
      <c r="Z183" s="311"/>
      <c r="AA183" s="311"/>
      <c r="AB183" s="311"/>
      <c r="AC183" s="311"/>
      <c r="AD183" s="311"/>
      <c r="AE183" s="311"/>
      <c r="AF183" s="311"/>
      <c r="AG183" s="311"/>
      <c r="AH183" s="311"/>
      <c r="AI183" s="311"/>
      <c r="AJ183" s="311"/>
      <c r="AK183" s="311"/>
      <c r="AL183" s="311"/>
      <c r="AM183" s="311"/>
      <c r="AN183" s="311"/>
      <c r="AO183" s="311"/>
      <c r="AP183" s="311"/>
      <c r="AQ183" s="311"/>
      <c r="AR183" s="311"/>
      <c r="AS183" s="311"/>
      <c r="AT183" s="311"/>
    </row>
    <row r="184" spans="2:46" ht="14.4" x14ac:dyDescent="0.3">
      <c r="B184" s="311"/>
      <c r="C184" s="311"/>
      <c r="D184" s="311"/>
      <c r="E184" s="311"/>
      <c r="F184" s="311"/>
      <c r="G184" s="311"/>
      <c r="H184" s="311"/>
      <c r="I184" s="311"/>
      <c r="J184" s="311"/>
      <c r="K184" s="311"/>
      <c r="L184" s="311"/>
      <c r="M184" s="311"/>
      <c r="N184" s="311"/>
      <c r="O184" s="311"/>
      <c r="P184" s="311"/>
      <c r="Q184" s="311"/>
      <c r="R184" s="311"/>
      <c r="S184" s="311"/>
      <c r="T184" s="311"/>
      <c r="U184" s="311"/>
      <c r="V184" s="311"/>
      <c r="W184" s="311"/>
      <c r="X184" s="311"/>
      <c r="Y184" s="311"/>
      <c r="Z184" s="311"/>
      <c r="AA184" s="311"/>
      <c r="AB184" s="311"/>
      <c r="AC184" s="311"/>
      <c r="AD184" s="311"/>
      <c r="AE184" s="311"/>
      <c r="AF184" s="311"/>
      <c r="AG184" s="311"/>
      <c r="AH184" s="311"/>
      <c r="AI184" s="311"/>
      <c r="AJ184" s="311"/>
      <c r="AK184" s="311"/>
      <c r="AL184" s="311"/>
      <c r="AM184" s="311"/>
      <c r="AN184" s="311"/>
      <c r="AO184" s="311"/>
      <c r="AP184" s="311"/>
      <c r="AQ184" s="311"/>
      <c r="AR184" s="311"/>
      <c r="AS184" s="311"/>
      <c r="AT184" s="311"/>
    </row>
    <row r="185" spans="2:46" ht="14.4" x14ac:dyDescent="0.3">
      <c r="B185" s="311"/>
      <c r="C185" s="311"/>
      <c r="D185" s="311"/>
      <c r="E185" s="311"/>
      <c r="F185" s="311"/>
      <c r="G185" s="311"/>
      <c r="H185" s="311"/>
      <c r="I185" s="311"/>
      <c r="J185" s="311"/>
      <c r="K185" s="311"/>
      <c r="L185" s="311"/>
      <c r="M185" s="311"/>
      <c r="N185" s="311"/>
      <c r="O185" s="311"/>
      <c r="P185" s="311"/>
      <c r="Q185" s="311"/>
      <c r="R185" s="311"/>
      <c r="S185" s="311"/>
      <c r="T185" s="311"/>
      <c r="U185" s="311"/>
      <c r="V185" s="311"/>
      <c r="W185" s="311"/>
      <c r="X185" s="311"/>
      <c r="Y185" s="311"/>
      <c r="Z185" s="311"/>
      <c r="AA185" s="311"/>
      <c r="AB185" s="311"/>
      <c r="AC185" s="311"/>
      <c r="AD185" s="311"/>
      <c r="AE185" s="311"/>
      <c r="AF185" s="311"/>
      <c r="AG185" s="311"/>
      <c r="AH185" s="311"/>
      <c r="AI185" s="311"/>
      <c r="AJ185" s="311"/>
      <c r="AK185" s="311"/>
      <c r="AL185" s="311"/>
      <c r="AM185" s="311"/>
      <c r="AN185" s="311"/>
      <c r="AO185" s="311"/>
      <c r="AP185" s="311"/>
      <c r="AQ185" s="311"/>
      <c r="AR185" s="311"/>
      <c r="AS185" s="311"/>
      <c r="AT185" s="311"/>
    </row>
  </sheetData>
  <mergeCells count="30">
    <mergeCell ref="B9:B10"/>
    <mergeCell ref="C9:E9"/>
    <mergeCell ref="F9:H9"/>
    <mergeCell ref="I9:K9"/>
    <mergeCell ref="B1:K1"/>
    <mergeCell ref="B5:K5"/>
    <mergeCell ref="B6:K6"/>
    <mergeCell ref="C2:D2"/>
    <mergeCell ref="B48:G48"/>
    <mergeCell ref="D31:E31"/>
    <mergeCell ref="B34:C34"/>
    <mergeCell ref="D34:F34"/>
    <mergeCell ref="D35:E35"/>
    <mergeCell ref="B37:C37"/>
    <mergeCell ref="B65:G65"/>
    <mergeCell ref="B66:G66"/>
    <mergeCell ref="H7:I7"/>
    <mergeCell ref="H8:I8"/>
    <mergeCell ref="D30:E30"/>
    <mergeCell ref="B49:G49"/>
    <mergeCell ref="B50:G50"/>
    <mergeCell ref="B51:E51"/>
    <mergeCell ref="B52:E52"/>
    <mergeCell ref="B57:G57"/>
    <mergeCell ref="B59:E59"/>
    <mergeCell ref="E40:F40"/>
    <mergeCell ref="C41:F41"/>
    <mergeCell ref="C42:F42"/>
    <mergeCell ref="C43:F43"/>
    <mergeCell ref="C45:F45"/>
  </mergeCells>
  <pageMargins left="0.7" right="0.7" top="0.75" bottom="0.75" header="0.3" footer="0.3"/>
  <pageSetup paperSize="120" scale="56" fitToHeight="0" orientation="portrait" horizontalDpi="1200" verticalDpi="1200" r:id="rId1"/>
  <headerFooter>
    <oddFooter>&amp;LReproduction interdite © TC Média Livres Inc.  &amp;RComptabilité 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2"/>
  <sheetViews>
    <sheetView showGridLines="0" zoomScaleNormal="100" workbookViewId="0">
      <selection activeCell="G16" sqref="G16"/>
    </sheetView>
  </sheetViews>
  <sheetFormatPr baseColWidth="10" defaultRowHeight="13.2" x14ac:dyDescent="0.25"/>
  <cols>
    <col min="1" max="1" width="0.88671875" customWidth="1"/>
    <col min="2" max="10" width="15.6640625" customWidth="1"/>
    <col min="11" max="11" width="2.6640625" customWidth="1"/>
    <col min="12" max="16" width="15.6640625" customWidth="1"/>
  </cols>
  <sheetData>
    <row r="1" spans="2:10" ht="15.6" x14ac:dyDescent="0.3">
      <c r="B1" s="455" t="s">
        <v>15</v>
      </c>
      <c r="C1" s="455"/>
      <c r="D1" s="455"/>
      <c r="E1" s="455"/>
      <c r="F1" s="455"/>
      <c r="G1" s="455"/>
      <c r="H1" s="455"/>
      <c r="I1" s="455"/>
      <c r="J1" s="455"/>
    </row>
    <row r="2" spans="2:10" ht="15.6" x14ac:dyDescent="0.3">
      <c r="B2" s="2" t="s">
        <v>91</v>
      </c>
      <c r="C2" s="465" t="s">
        <v>92</v>
      </c>
      <c r="D2" s="465"/>
      <c r="E2" s="465"/>
      <c r="F2" s="49"/>
      <c r="G2" s="49"/>
      <c r="H2" s="49"/>
      <c r="I2" s="49"/>
      <c r="J2" s="49"/>
    </row>
    <row r="3" spans="2:10" ht="15.6" x14ac:dyDescent="0.3">
      <c r="B3" s="2"/>
      <c r="C3" s="49"/>
      <c r="D3" s="49"/>
      <c r="E3" s="49"/>
      <c r="F3" s="49"/>
      <c r="G3" s="49"/>
      <c r="H3" s="49"/>
      <c r="I3" s="49"/>
      <c r="J3" s="49"/>
    </row>
    <row r="4" spans="2:10" ht="14.4" x14ac:dyDescent="0.3">
      <c r="B4" s="461" t="s">
        <v>11</v>
      </c>
      <c r="C4" s="461"/>
      <c r="D4" s="461"/>
      <c r="E4" s="461"/>
      <c r="F4" s="461"/>
      <c r="G4" s="461"/>
      <c r="H4" s="461"/>
      <c r="I4" s="461"/>
      <c r="J4" s="461"/>
    </row>
    <row r="5" spans="2:10" ht="14.4" x14ac:dyDescent="0.3">
      <c r="B5" s="48"/>
      <c r="C5" s="48"/>
      <c r="D5" s="48"/>
      <c r="E5" s="48"/>
      <c r="F5" s="44" t="s">
        <v>93</v>
      </c>
      <c r="G5" s="44" t="s">
        <v>13</v>
      </c>
      <c r="H5" s="44" t="s">
        <v>6</v>
      </c>
      <c r="I5" s="44" t="s">
        <v>14</v>
      </c>
      <c r="J5" s="44" t="s">
        <v>8</v>
      </c>
    </row>
    <row r="6" spans="2:10" ht="14.4" x14ac:dyDescent="0.3">
      <c r="B6" s="4" t="s">
        <v>561</v>
      </c>
      <c r="C6" s="48"/>
      <c r="D6" s="48"/>
      <c r="E6" s="48"/>
      <c r="F6" s="16">
        <v>10000</v>
      </c>
      <c r="G6" s="16">
        <v>45000</v>
      </c>
      <c r="H6" s="16">
        <v>-10000</v>
      </c>
      <c r="I6" s="16">
        <v>30000</v>
      </c>
      <c r="J6" s="16">
        <f>SUM(F6:I6)</f>
        <v>75000</v>
      </c>
    </row>
    <row r="7" spans="2:10" ht="14.4" x14ac:dyDescent="0.3">
      <c r="B7" s="460" t="s">
        <v>97</v>
      </c>
      <c r="C7" s="460"/>
      <c r="D7" s="460"/>
      <c r="E7" s="460"/>
      <c r="F7" s="17">
        <v>-15000</v>
      </c>
      <c r="G7" s="17">
        <v>15000</v>
      </c>
      <c r="H7" s="17"/>
      <c r="I7" s="17"/>
      <c r="J7" s="17">
        <f t="shared" ref="J7:J9" si="0">SUM(F7:I7)</f>
        <v>0</v>
      </c>
    </row>
    <row r="8" spans="2:10" ht="14.4" x14ac:dyDescent="0.3">
      <c r="B8" s="48" t="s">
        <v>96</v>
      </c>
      <c r="C8" s="48"/>
      <c r="D8" s="48"/>
      <c r="E8" s="48"/>
      <c r="F8" s="97"/>
      <c r="G8" s="97">
        <v>12400</v>
      </c>
      <c r="H8" s="97">
        <v>-12400</v>
      </c>
      <c r="I8" s="97"/>
      <c r="J8" s="17">
        <f t="shared" si="0"/>
        <v>0</v>
      </c>
    </row>
    <row r="9" spans="2:10" ht="14.4" x14ac:dyDescent="0.3">
      <c r="B9" s="460" t="s">
        <v>95</v>
      </c>
      <c r="C9" s="460"/>
      <c r="D9" s="460"/>
      <c r="E9" s="460"/>
      <c r="F9" s="97"/>
      <c r="G9" s="97"/>
      <c r="H9" s="97">
        <v>8500</v>
      </c>
      <c r="I9" s="97">
        <v>-8500</v>
      </c>
      <c r="J9" s="17">
        <f t="shared" si="0"/>
        <v>0</v>
      </c>
    </row>
    <row r="10" spans="2:10" ht="14.4" x14ac:dyDescent="0.3">
      <c r="B10" s="48" t="s">
        <v>94</v>
      </c>
      <c r="C10" s="48"/>
      <c r="D10" s="48"/>
      <c r="E10" s="48"/>
      <c r="F10" s="97"/>
      <c r="G10" s="97"/>
      <c r="H10" s="97"/>
      <c r="I10" s="97"/>
      <c r="J10" s="17"/>
    </row>
    <row r="11" spans="2:10" ht="15" thickBot="1" x14ac:dyDescent="0.35">
      <c r="B11" s="4" t="s">
        <v>12</v>
      </c>
      <c r="C11" s="48"/>
      <c r="D11" s="48"/>
      <c r="E11" s="48"/>
      <c r="F11" s="19">
        <f>SUM(F6:F10)</f>
        <v>-5000</v>
      </c>
      <c r="G11" s="19">
        <f>SUM(G6:G10)</f>
        <v>72400</v>
      </c>
      <c r="H11" s="19">
        <f>SUM(H6:H10)</f>
        <v>-13900</v>
      </c>
      <c r="I11" s="19">
        <f>SUM(I6:I10)</f>
        <v>21500</v>
      </c>
      <c r="J11" s="19">
        <f>SUM(F11:I11)</f>
        <v>75000</v>
      </c>
    </row>
    <row r="12" spans="2:10" ht="15" thickTop="1" x14ac:dyDescent="0.3">
      <c r="B12" s="49"/>
      <c r="C12" s="49"/>
      <c r="D12" s="49"/>
      <c r="E12" s="49"/>
      <c r="F12" s="49"/>
      <c r="G12" s="49"/>
      <c r="H12" s="49"/>
      <c r="I12" s="49"/>
      <c r="J12" s="49"/>
    </row>
    <row r="13" spans="2:10" ht="14.4" x14ac:dyDescent="0.3">
      <c r="B13" s="49"/>
      <c r="C13" s="49"/>
      <c r="D13" s="49"/>
      <c r="E13" s="49"/>
      <c r="F13" s="49"/>
      <c r="G13" s="49"/>
      <c r="H13" s="49"/>
      <c r="I13" s="49"/>
      <c r="J13" s="49"/>
    </row>
    <row r="14" spans="2:10" ht="14.4" x14ac:dyDescent="0.3">
      <c r="B14" s="49"/>
      <c r="C14" s="49"/>
      <c r="D14" s="49"/>
      <c r="E14" s="49"/>
      <c r="F14" s="49"/>
      <c r="G14" s="49"/>
      <c r="H14" s="49"/>
      <c r="I14" s="49"/>
      <c r="J14" s="49"/>
    </row>
    <row r="15" spans="2:10" ht="14.4" x14ac:dyDescent="0.3">
      <c r="B15" s="49"/>
      <c r="C15" s="49"/>
      <c r="D15" s="49"/>
      <c r="E15" s="49"/>
      <c r="F15" s="49"/>
      <c r="G15" s="49"/>
      <c r="H15" s="49"/>
      <c r="I15" s="49"/>
      <c r="J15" s="49"/>
    </row>
    <row r="16" spans="2:10" ht="14.4" x14ac:dyDescent="0.3">
      <c r="B16" s="49"/>
      <c r="C16" s="49"/>
      <c r="D16" s="49"/>
      <c r="E16" s="49"/>
      <c r="F16" s="49"/>
      <c r="G16" s="49"/>
      <c r="H16" s="49"/>
      <c r="I16" s="49"/>
      <c r="J16" s="49"/>
    </row>
    <row r="17" spans="2:10" ht="14.4" x14ac:dyDescent="0.3">
      <c r="B17" s="49"/>
      <c r="C17" s="49"/>
      <c r="D17" s="49"/>
      <c r="E17" s="49"/>
      <c r="F17" s="49"/>
      <c r="G17" s="49"/>
      <c r="H17" s="49"/>
      <c r="I17" s="49"/>
      <c r="J17" s="49"/>
    </row>
    <row r="18" spans="2:10" ht="14.4" x14ac:dyDescent="0.3">
      <c r="B18" s="49"/>
      <c r="C18" s="49"/>
      <c r="D18" s="49"/>
      <c r="E18" s="49"/>
      <c r="F18" s="49"/>
      <c r="G18" s="49"/>
      <c r="H18" s="49"/>
      <c r="I18" s="49"/>
      <c r="J18" s="49"/>
    </row>
    <row r="19" spans="2:10" ht="14.4" x14ac:dyDescent="0.3">
      <c r="B19" s="49"/>
      <c r="C19" s="49"/>
      <c r="D19" s="49"/>
      <c r="E19" s="49"/>
      <c r="F19" s="49"/>
      <c r="G19" s="49"/>
      <c r="H19" s="49"/>
      <c r="I19" s="49"/>
      <c r="J19" s="49"/>
    </row>
    <row r="20" spans="2:10" ht="14.4" x14ac:dyDescent="0.3">
      <c r="B20" s="49"/>
      <c r="C20" s="49"/>
      <c r="D20" s="49"/>
      <c r="E20" s="49"/>
      <c r="F20" s="49"/>
      <c r="G20" s="49"/>
      <c r="H20" s="49"/>
      <c r="I20" s="49"/>
      <c r="J20" s="49"/>
    </row>
    <row r="21" spans="2:10" ht="14.4" x14ac:dyDescent="0.3">
      <c r="B21" s="49"/>
      <c r="C21" s="49"/>
      <c r="D21" s="49"/>
      <c r="E21" s="49"/>
      <c r="F21" s="49"/>
      <c r="G21" s="49"/>
      <c r="H21" s="49"/>
      <c r="I21" s="49"/>
      <c r="J21" s="49"/>
    </row>
    <row r="22" spans="2:10" ht="14.4" x14ac:dyDescent="0.3">
      <c r="B22" s="49"/>
      <c r="C22" s="49"/>
      <c r="D22" s="49"/>
      <c r="E22" s="49"/>
      <c r="F22" s="49"/>
      <c r="G22" s="49"/>
      <c r="H22" s="49"/>
      <c r="I22" s="49"/>
      <c r="J22" s="49"/>
    </row>
  </sheetData>
  <mergeCells count="5">
    <mergeCell ref="B9:E9"/>
    <mergeCell ref="B1:J1"/>
    <mergeCell ref="B4:J4"/>
    <mergeCell ref="B7:E7"/>
    <mergeCell ref="C2:E2"/>
  </mergeCells>
  <pageMargins left="0.7" right="0.7" top="0.75" bottom="0.75" header="0.3" footer="0.3"/>
  <pageSetup paperSize="120" scale="63" fitToHeight="0" orientation="portrait" horizontalDpi="1200" verticalDpi="1200" r:id="rId1"/>
  <headerFooter>
    <oddFooter>&amp;LReproduction interdite © TC Média Livres Inc.  &amp;RComptabilité 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7"/>
  <sheetViews>
    <sheetView showGridLines="0" zoomScaleNormal="100" workbookViewId="0">
      <selection activeCell="G16" sqref="G16"/>
    </sheetView>
  </sheetViews>
  <sheetFormatPr baseColWidth="10" defaultRowHeight="13.2" x14ac:dyDescent="0.25"/>
  <cols>
    <col min="1" max="1" width="0.88671875" customWidth="1"/>
    <col min="2" max="8" width="15.6640625" customWidth="1"/>
    <col min="9" max="9" width="2.6640625" customWidth="1"/>
    <col min="10" max="14" width="15.6640625" customWidth="1"/>
  </cols>
  <sheetData>
    <row r="1" spans="1:8" ht="15.6" x14ac:dyDescent="0.3">
      <c r="B1" s="455" t="s">
        <v>15</v>
      </c>
      <c r="C1" s="455"/>
      <c r="D1" s="455"/>
      <c r="E1" s="455"/>
      <c r="F1" s="455"/>
      <c r="G1" s="455"/>
      <c r="H1" s="455"/>
    </row>
    <row r="2" spans="1:8" ht="15.6" x14ac:dyDescent="0.3">
      <c r="B2" s="2" t="s">
        <v>98</v>
      </c>
      <c r="C2" s="465" t="s">
        <v>99</v>
      </c>
      <c r="D2" s="465"/>
      <c r="E2" s="49"/>
      <c r="F2" s="49"/>
      <c r="G2" s="49"/>
      <c r="H2" s="49"/>
    </row>
    <row r="3" spans="1:8" ht="15.6" x14ac:dyDescent="0.3">
      <c r="B3" s="2"/>
      <c r="C3" s="49"/>
      <c r="D3" s="49"/>
      <c r="E3" s="49"/>
      <c r="F3" s="49"/>
      <c r="G3" s="49"/>
      <c r="H3" s="49"/>
    </row>
    <row r="4" spans="1:8" ht="14.4" x14ac:dyDescent="0.3">
      <c r="B4" s="40" t="s">
        <v>89</v>
      </c>
      <c r="C4" s="49"/>
      <c r="D4" s="49"/>
      <c r="E4" s="49"/>
      <c r="F4" s="49"/>
      <c r="G4" s="49"/>
      <c r="H4" s="49"/>
    </row>
    <row r="5" spans="1:8" ht="14.4" x14ac:dyDescent="0.3">
      <c r="B5" s="461" t="s">
        <v>11</v>
      </c>
      <c r="C5" s="461"/>
      <c r="D5" s="461"/>
      <c r="E5" s="461"/>
      <c r="F5" s="461"/>
      <c r="G5" s="461"/>
      <c r="H5" s="461"/>
    </row>
    <row r="6" spans="1:8" ht="14.4" x14ac:dyDescent="0.3">
      <c r="B6" s="48"/>
      <c r="C6" s="48"/>
      <c r="D6" s="48"/>
      <c r="E6" s="48"/>
      <c r="F6" s="44" t="s">
        <v>6</v>
      </c>
      <c r="G6" s="44" t="s">
        <v>14</v>
      </c>
      <c r="H6" s="44" t="s">
        <v>8</v>
      </c>
    </row>
    <row r="7" spans="1:8" ht="14.4" x14ac:dyDescent="0.3">
      <c r="B7" s="4" t="s">
        <v>561</v>
      </c>
      <c r="C7" s="48"/>
      <c r="D7" s="48"/>
      <c r="E7" s="48"/>
      <c r="F7" s="16">
        <v>21900</v>
      </c>
      <c r="G7" s="16">
        <v>59000</v>
      </c>
      <c r="H7" s="16">
        <f>SUM(F7:G7)</f>
        <v>80900</v>
      </c>
    </row>
    <row r="8" spans="1:8" ht="14.4" x14ac:dyDescent="0.3">
      <c r="B8" s="460" t="s">
        <v>101</v>
      </c>
      <c r="C8" s="460"/>
      <c r="D8" s="460"/>
      <c r="E8" s="460"/>
      <c r="F8" s="17">
        <v>-5500</v>
      </c>
      <c r="G8" s="17">
        <v>5500</v>
      </c>
      <c r="H8" s="17">
        <f t="shared" ref="H8:H11" si="0">SUM(F8:G8)</f>
        <v>0</v>
      </c>
    </row>
    <row r="9" spans="1:8" ht="14.4" x14ac:dyDescent="0.3">
      <c r="B9" s="48" t="s">
        <v>530</v>
      </c>
      <c r="C9" s="48"/>
      <c r="D9" s="48"/>
      <c r="E9" s="48"/>
      <c r="F9" s="17">
        <v>3240</v>
      </c>
      <c r="G9" s="17">
        <v>-3240</v>
      </c>
      <c r="H9" s="17">
        <f t="shared" si="0"/>
        <v>0</v>
      </c>
    </row>
    <row r="10" spans="1:8" ht="14.4" x14ac:dyDescent="0.3">
      <c r="B10" s="48" t="s">
        <v>95</v>
      </c>
      <c r="C10" s="48"/>
      <c r="D10" s="48"/>
      <c r="E10" s="48"/>
      <c r="F10" s="17">
        <v>10150</v>
      </c>
      <c r="G10" s="17">
        <v>-10150</v>
      </c>
      <c r="H10" s="17">
        <f t="shared" si="0"/>
        <v>0</v>
      </c>
    </row>
    <row r="11" spans="1:8" ht="14.4" x14ac:dyDescent="0.3">
      <c r="A11" s="102"/>
      <c r="B11" s="48" t="s">
        <v>100</v>
      </c>
      <c r="C11" s="48"/>
      <c r="D11" s="48"/>
      <c r="E11" s="48"/>
      <c r="F11" s="18"/>
      <c r="G11" s="18">
        <v>-3450</v>
      </c>
      <c r="H11" s="17">
        <f t="shared" si="0"/>
        <v>-3450</v>
      </c>
    </row>
    <row r="12" spans="1:8" ht="15" thickBot="1" x14ac:dyDescent="0.35">
      <c r="B12" s="4" t="s">
        <v>12</v>
      </c>
      <c r="C12" s="48"/>
      <c r="D12" s="48"/>
      <c r="E12" s="48"/>
      <c r="F12" s="19">
        <f>SUM(F7:F11)</f>
        <v>29790</v>
      </c>
      <c r="G12" s="19">
        <f>SUM(G7:G11)</f>
        <v>47660</v>
      </c>
      <c r="H12" s="19">
        <f>SUM(F12:G12)</f>
        <v>77450</v>
      </c>
    </row>
    <row r="13" spans="1:8" ht="6" customHeight="1" thickTop="1" x14ac:dyDescent="0.3">
      <c r="B13" s="49"/>
      <c r="C13" s="49"/>
      <c r="D13" s="49"/>
      <c r="E13" s="49"/>
      <c r="F13" s="49"/>
      <c r="G13" s="49"/>
      <c r="H13" s="49"/>
    </row>
    <row r="14" spans="1:8" ht="14.4" x14ac:dyDescent="0.3">
      <c r="B14" s="463" t="s">
        <v>16</v>
      </c>
      <c r="C14" s="463"/>
      <c r="D14" s="463"/>
      <c r="E14" s="463"/>
      <c r="F14" s="463"/>
      <c r="G14" s="49"/>
      <c r="H14" s="49"/>
    </row>
    <row r="15" spans="1:8" ht="14.4" x14ac:dyDescent="0.3">
      <c r="B15" s="48" t="s">
        <v>565</v>
      </c>
      <c r="C15" s="48"/>
      <c r="D15" s="48"/>
      <c r="E15" s="48"/>
      <c r="F15" s="48"/>
      <c r="G15" s="49"/>
      <c r="H15" s="49"/>
    </row>
    <row r="16" spans="1:8" ht="14.4" x14ac:dyDescent="0.3">
      <c r="B16" s="48" t="s">
        <v>443</v>
      </c>
      <c r="C16" s="48"/>
      <c r="D16" s="48"/>
      <c r="E16" s="48"/>
      <c r="F16" s="21">
        <f>12*635</f>
        <v>7620</v>
      </c>
      <c r="G16" s="49"/>
      <c r="H16" s="49"/>
    </row>
    <row r="17" spans="2:8" ht="14.4" x14ac:dyDescent="0.3">
      <c r="B17" s="48" t="s">
        <v>17</v>
      </c>
      <c r="C17" s="48"/>
      <c r="D17" s="48"/>
      <c r="E17" s="48"/>
      <c r="F17" s="22">
        <v>4380</v>
      </c>
      <c r="G17" s="49"/>
      <c r="H17" s="49"/>
    </row>
    <row r="18" spans="2:8" ht="14.4" x14ac:dyDescent="0.3">
      <c r="B18" s="48" t="s">
        <v>18</v>
      </c>
      <c r="C18" s="48"/>
      <c r="D18" s="48"/>
      <c r="E18" s="48"/>
      <c r="F18" s="21">
        <f>F16-F17</f>
        <v>3240</v>
      </c>
      <c r="G18" s="49"/>
      <c r="H18" s="49"/>
    </row>
    <row r="19" spans="2:8" ht="6" customHeight="1" x14ac:dyDescent="0.3">
      <c r="B19" s="49"/>
      <c r="C19" s="49"/>
      <c r="D19" s="49"/>
      <c r="E19" s="49"/>
      <c r="F19" s="49"/>
      <c r="G19" s="49"/>
      <c r="H19" s="49"/>
    </row>
    <row r="20" spans="2:8" ht="15" customHeight="1" x14ac:dyDescent="0.3">
      <c r="B20" s="463" t="s">
        <v>102</v>
      </c>
      <c r="C20" s="463"/>
      <c r="D20" s="463"/>
      <c r="E20" s="463"/>
      <c r="F20" s="463"/>
      <c r="G20" s="224"/>
      <c r="H20" s="221"/>
    </row>
    <row r="21" spans="2:8" ht="15" customHeight="1" x14ac:dyDescent="0.25">
      <c r="B21" s="469" t="s">
        <v>567</v>
      </c>
      <c r="C21" s="469"/>
      <c r="D21" s="469"/>
      <c r="E21" s="469"/>
      <c r="F21" s="469"/>
      <c r="G21" s="294"/>
      <c r="H21" s="222"/>
    </row>
    <row r="22" spans="2:8" ht="14.4" x14ac:dyDescent="0.3">
      <c r="B22" s="49"/>
      <c r="C22" s="49"/>
      <c r="D22" s="49"/>
      <c r="E22" s="49"/>
      <c r="F22" s="49"/>
      <c r="G22" s="49"/>
      <c r="H22" s="49"/>
    </row>
    <row r="23" spans="2:8" ht="14.4" x14ac:dyDescent="0.3">
      <c r="B23" s="40" t="s">
        <v>90</v>
      </c>
      <c r="C23" s="49"/>
      <c r="D23" s="49"/>
      <c r="E23" s="49"/>
      <c r="F23" s="49"/>
      <c r="G23" s="49"/>
      <c r="H23" s="49"/>
    </row>
    <row r="24" spans="2:8" ht="14.4" x14ac:dyDescent="0.3">
      <c r="B24" s="468" t="s">
        <v>99</v>
      </c>
      <c r="C24" s="468"/>
      <c r="D24" s="468"/>
      <c r="E24" s="468"/>
      <c r="F24" s="468"/>
      <c r="G24" s="468"/>
      <c r="H24" s="1"/>
    </row>
    <row r="25" spans="2:8" ht="14.4" x14ac:dyDescent="0.3">
      <c r="B25" s="468" t="s">
        <v>0</v>
      </c>
      <c r="C25" s="468"/>
      <c r="D25" s="468"/>
      <c r="E25" s="468"/>
      <c r="F25" s="468"/>
      <c r="G25" s="468"/>
      <c r="H25" s="1"/>
    </row>
    <row r="26" spans="2:8" ht="14.4" x14ac:dyDescent="0.3">
      <c r="B26" s="468" t="s">
        <v>103</v>
      </c>
      <c r="C26" s="468"/>
      <c r="D26" s="468"/>
      <c r="E26" s="468"/>
      <c r="F26" s="468"/>
      <c r="G26" s="468"/>
      <c r="H26" s="1"/>
    </row>
    <row r="27" spans="2:8" ht="14.4" x14ac:dyDescent="0.3">
      <c r="B27" s="466"/>
      <c r="C27" s="466"/>
      <c r="D27" s="466"/>
      <c r="E27" s="466"/>
      <c r="F27" s="23" t="s">
        <v>6</v>
      </c>
      <c r="G27" s="24" t="s">
        <v>14</v>
      </c>
      <c r="H27" s="1"/>
    </row>
    <row r="28" spans="2:8" ht="14.4" x14ac:dyDescent="0.3">
      <c r="B28" s="45" t="s">
        <v>19</v>
      </c>
      <c r="C28" s="45"/>
      <c r="D28" s="45"/>
      <c r="E28" s="45"/>
      <c r="F28" s="29">
        <v>525500</v>
      </c>
      <c r="G28" s="29">
        <v>630000</v>
      </c>
      <c r="H28" s="1"/>
    </row>
    <row r="29" spans="2:8" ht="14.4" x14ac:dyDescent="0.3">
      <c r="B29" s="466" t="s">
        <v>20</v>
      </c>
      <c r="C29" s="466"/>
      <c r="D29" s="466"/>
      <c r="E29" s="466"/>
      <c r="F29" s="26"/>
      <c r="G29" s="26"/>
      <c r="H29" s="1"/>
    </row>
    <row r="30" spans="2:8" ht="14.4" x14ac:dyDescent="0.3">
      <c r="B30" s="467" t="s">
        <v>21</v>
      </c>
      <c r="C30" s="467"/>
      <c r="D30" s="467"/>
      <c r="E30" s="467"/>
      <c r="F30" s="25">
        <v>68500</v>
      </c>
      <c r="G30" s="25">
        <f>F33</f>
        <v>83190</v>
      </c>
      <c r="H30" s="1"/>
    </row>
    <row r="31" spans="2:8" ht="14.4" x14ac:dyDescent="0.3">
      <c r="B31" s="43" t="s">
        <v>22</v>
      </c>
      <c r="C31" s="14"/>
      <c r="D31" s="14"/>
      <c r="E31" s="14"/>
      <c r="F31" s="31">
        <v>345200</v>
      </c>
      <c r="G31" s="31">
        <v>392200</v>
      </c>
      <c r="H31" s="1"/>
    </row>
    <row r="32" spans="2:8" ht="14.4" x14ac:dyDescent="0.3">
      <c r="B32" s="43" t="s">
        <v>23</v>
      </c>
      <c r="C32" s="14"/>
      <c r="D32" s="14"/>
      <c r="E32" s="14"/>
      <c r="F32" s="25">
        <f>F30+F31</f>
        <v>413700</v>
      </c>
      <c r="G32" s="25">
        <f>G30+G31</f>
        <v>475390</v>
      </c>
      <c r="H32" s="1"/>
    </row>
    <row r="33" spans="2:9" ht="14.4" x14ac:dyDescent="0.3">
      <c r="B33" s="43" t="s">
        <v>26</v>
      </c>
      <c r="C33" s="14"/>
      <c r="D33" s="14"/>
      <c r="E33" s="14"/>
      <c r="F33" s="31">
        <f>75300+F8+F9+F10</f>
        <v>83190</v>
      </c>
      <c r="G33" s="31">
        <f>82100+G11</f>
        <v>78650</v>
      </c>
      <c r="H33" s="1"/>
    </row>
    <row r="34" spans="2:9" ht="14.4" x14ac:dyDescent="0.3">
      <c r="B34" s="43" t="s">
        <v>20</v>
      </c>
      <c r="C34" s="14"/>
      <c r="D34" s="14"/>
      <c r="E34" s="14"/>
      <c r="F34" s="32">
        <f>F32-F33</f>
        <v>330510</v>
      </c>
      <c r="G34" s="32">
        <f>G32-G33</f>
        <v>396740</v>
      </c>
      <c r="H34" s="1"/>
    </row>
    <row r="35" spans="2:9" ht="14.4" x14ac:dyDescent="0.3">
      <c r="B35" s="45" t="s">
        <v>24</v>
      </c>
      <c r="C35" s="14"/>
      <c r="D35" s="14"/>
      <c r="E35" s="14"/>
      <c r="F35" s="25">
        <f>F28-F34</f>
        <v>194990</v>
      </c>
      <c r="G35" s="25">
        <f>G28-G34</f>
        <v>233260</v>
      </c>
      <c r="H35" s="1"/>
    </row>
    <row r="36" spans="2:9" ht="14.4" x14ac:dyDescent="0.3">
      <c r="B36" s="45" t="s">
        <v>566</v>
      </c>
      <c r="C36" s="14"/>
      <c r="D36" s="14"/>
      <c r="E36" s="14"/>
      <c r="F36" s="31">
        <v>165200</v>
      </c>
      <c r="G36" s="31">
        <v>185600</v>
      </c>
      <c r="H36" s="1"/>
    </row>
    <row r="37" spans="2:9" ht="15" thickBot="1" x14ac:dyDescent="0.35">
      <c r="B37" s="466" t="s">
        <v>1</v>
      </c>
      <c r="C37" s="466"/>
      <c r="D37" s="466"/>
      <c r="E37" s="466"/>
      <c r="F37" s="28">
        <f>F35-F36</f>
        <v>29790</v>
      </c>
      <c r="G37" s="28">
        <f>G35-G36</f>
        <v>47660</v>
      </c>
      <c r="H37" s="1"/>
    </row>
    <row r="38" spans="2:9" ht="15" thickTop="1" x14ac:dyDescent="0.3">
      <c r="B38" s="1"/>
      <c r="C38" s="1"/>
      <c r="D38" s="1"/>
      <c r="E38" s="1"/>
      <c r="F38" s="1"/>
      <c r="G38" s="1"/>
      <c r="H38" s="1"/>
    </row>
    <row r="39" spans="2:9" ht="14.4" x14ac:dyDescent="0.3">
      <c r="B39" s="220" t="s">
        <v>104</v>
      </c>
      <c r="C39" s="1"/>
      <c r="D39" s="1"/>
      <c r="E39" s="1"/>
      <c r="F39" s="1"/>
      <c r="G39" s="1"/>
      <c r="H39" s="1"/>
    </row>
    <row r="40" spans="2:9" ht="14.4" x14ac:dyDescent="0.3">
      <c r="B40" s="468" t="s">
        <v>99</v>
      </c>
      <c r="C40" s="468"/>
      <c r="D40" s="468"/>
      <c r="E40" s="468"/>
      <c r="F40" s="468"/>
      <c r="G40" s="468"/>
      <c r="H40" s="468"/>
    </row>
    <row r="41" spans="2:9" ht="14.4" x14ac:dyDescent="0.3">
      <c r="B41" s="4" t="s">
        <v>6</v>
      </c>
      <c r="C41" s="48"/>
      <c r="D41" s="48"/>
      <c r="E41" s="470" t="s">
        <v>29</v>
      </c>
      <c r="F41" s="470"/>
      <c r="G41" s="471" t="s">
        <v>30</v>
      </c>
      <c r="H41" s="472"/>
    </row>
    <row r="42" spans="2:9" ht="14.4" x14ac:dyDescent="0.3">
      <c r="B42" s="48" t="s">
        <v>27</v>
      </c>
      <c r="C42" s="48"/>
      <c r="D42" s="48"/>
      <c r="E42" s="303" t="s">
        <v>509</v>
      </c>
      <c r="F42" s="48"/>
      <c r="G42" s="223" t="s">
        <v>445</v>
      </c>
      <c r="H42" s="58"/>
      <c r="I42" s="219"/>
    </row>
    <row r="43" spans="2:9" ht="14.4" x14ac:dyDescent="0.3">
      <c r="B43" s="48" t="s">
        <v>28</v>
      </c>
      <c r="C43" s="48"/>
      <c r="D43" s="48"/>
      <c r="E43" s="48" t="s">
        <v>444</v>
      </c>
      <c r="F43" s="48"/>
      <c r="G43" s="223" t="s">
        <v>446</v>
      </c>
      <c r="H43" s="58"/>
    </row>
    <row r="44" spans="2:9" ht="14.4" x14ac:dyDescent="0.3">
      <c r="B44" s="1"/>
      <c r="C44" s="1"/>
      <c r="D44" s="1"/>
      <c r="E44" s="1"/>
      <c r="F44" s="1"/>
      <c r="G44" s="1"/>
      <c r="H44" s="1"/>
    </row>
    <row r="45" spans="2:9" ht="14.4" x14ac:dyDescent="0.3">
      <c r="B45" s="4" t="s">
        <v>14</v>
      </c>
      <c r="C45" s="48"/>
      <c r="D45" s="48"/>
      <c r="E45" s="470" t="s">
        <v>29</v>
      </c>
      <c r="F45" s="470"/>
      <c r="G45" s="471" t="s">
        <v>30</v>
      </c>
      <c r="H45" s="472"/>
    </row>
    <row r="46" spans="2:9" ht="14.4" x14ac:dyDescent="0.3">
      <c r="B46" s="48" t="s">
        <v>27</v>
      </c>
      <c r="C46" s="48"/>
      <c r="D46" s="48"/>
      <c r="E46" s="48" t="s">
        <v>447</v>
      </c>
      <c r="F46" s="48"/>
      <c r="G46" s="223" t="s">
        <v>449</v>
      </c>
      <c r="H46" s="58"/>
    </row>
    <row r="47" spans="2:9" ht="14.4" x14ac:dyDescent="0.3">
      <c r="B47" s="48" t="s">
        <v>28</v>
      </c>
      <c r="C47" s="48"/>
      <c r="D47" s="48"/>
      <c r="E47" s="48" t="s">
        <v>448</v>
      </c>
      <c r="F47" s="48"/>
      <c r="G47" s="223" t="s">
        <v>450</v>
      </c>
      <c r="H47" s="58"/>
    </row>
  </sheetData>
  <mergeCells count="19">
    <mergeCell ref="B37:E37"/>
    <mergeCell ref="B40:H40"/>
    <mergeCell ref="E41:F41"/>
    <mergeCell ref="G41:H41"/>
    <mergeCell ref="E45:F45"/>
    <mergeCell ref="G45:H45"/>
    <mergeCell ref="B27:E27"/>
    <mergeCell ref="B29:E29"/>
    <mergeCell ref="B30:E30"/>
    <mergeCell ref="B1:H1"/>
    <mergeCell ref="B5:H5"/>
    <mergeCell ref="B8:E8"/>
    <mergeCell ref="B24:G24"/>
    <mergeCell ref="B25:G25"/>
    <mergeCell ref="B26:G26"/>
    <mergeCell ref="B14:F14"/>
    <mergeCell ref="B20:F20"/>
    <mergeCell ref="B21:F21"/>
    <mergeCell ref="C2:D2"/>
  </mergeCells>
  <pageMargins left="0.7" right="0.7" top="0.75" bottom="0.75" header="0.3" footer="0.3"/>
  <pageSetup paperSize="120" scale="80" fitToHeight="0" orientation="portrait" horizontalDpi="1200" verticalDpi="1200" r:id="rId1"/>
  <headerFooter>
    <oddFooter>&amp;LReproduction interdite © TC Média Livres Inc.  &amp;RComptabilité 2</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45"/>
  <sheetViews>
    <sheetView showGridLines="0" zoomScaleNormal="100" workbookViewId="0">
      <selection activeCell="B16" sqref="B16:H16"/>
    </sheetView>
  </sheetViews>
  <sheetFormatPr baseColWidth="10" defaultRowHeight="13.2" x14ac:dyDescent="0.25"/>
  <cols>
    <col min="1" max="1" width="0.88671875" customWidth="1"/>
    <col min="2" max="8" width="15.6640625" customWidth="1"/>
    <col min="9" max="9" width="2.6640625" customWidth="1"/>
    <col min="10" max="14" width="15.6640625" customWidth="1"/>
  </cols>
  <sheetData>
    <row r="1" spans="1:8" ht="15.6" x14ac:dyDescent="0.3">
      <c r="B1" s="455" t="s">
        <v>15</v>
      </c>
      <c r="C1" s="455"/>
      <c r="D1" s="455"/>
      <c r="E1" s="455"/>
      <c r="F1" s="455"/>
      <c r="G1" s="455"/>
      <c r="H1" s="455"/>
    </row>
    <row r="2" spans="1:8" ht="15.6" x14ac:dyDescent="0.3">
      <c r="B2" s="2" t="s">
        <v>105</v>
      </c>
      <c r="C2" s="465" t="s">
        <v>106</v>
      </c>
      <c r="D2" s="465"/>
      <c r="E2" s="49"/>
      <c r="F2" s="49"/>
      <c r="G2" s="49"/>
      <c r="H2" s="49"/>
    </row>
    <row r="3" spans="1:8" ht="15.6" x14ac:dyDescent="0.3">
      <c r="B3" s="2"/>
      <c r="C3" s="49"/>
      <c r="D3" s="49"/>
      <c r="E3" s="49"/>
      <c r="F3" s="49"/>
      <c r="G3" s="49"/>
      <c r="H3" s="49"/>
    </row>
    <row r="4" spans="1:8" ht="14.4" x14ac:dyDescent="0.3">
      <c r="B4" s="40" t="s">
        <v>89</v>
      </c>
      <c r="C4" s="49"/>
      <c r="D4" s="49"/>
      <c r="E4" s="49"/>
      <c r="F4" s="49"/>
      <c r="G4" s="49"/>
      <c r="H4" s="49"/>
    </row>
    <row r="5" spans="1:8" ht="14.4" x14ac:dyDescent="0.3">
      <c r="B5" s="461" t="s">
        <v>11</v>
      </c>
      <c r="C5" s="461"/>
      <c r="D5" s="461"/>
      <c r="E5" s="461"/>
      <c r="F5" s="461"/>
      <c r="G5" s="461"/>
      <c r="H5" s="461"/>
    </row>
    <row r="6" spans="1:8" ht="14.4" x14ac:dyDescent="0.3">
      <c r="B6" s="48"/>
      <c r="C6" s="48"/>
      <c r="D6" s="48"/>
      <c r="E6" s="48"/>
      <c r="F6" s="44" t="s">
        <v>6</v>
      </c>
      <c r="G6" s="44" t="s">
        <v>14</v>
      </c>
      <c r="H6" s="44" t="s">
        <v>8</v>
      </c>
    </row>
    <row r="7" spans="1:8" ht="14.4" x14ac:dyDescent="0.3">
      <c r="B7" s="4" t="s">
        <v>561</v>
      </c>
      <c r="C7" s="48"/>
      <c r="D7" s="48"/>
      <c r="E7" s="48"/>
      <c r="F7" s="16">
        <v>28890</v>
      </c>
      <c r="G7" s="16">
        <v>42385</v>
      </c>
      <c r="H7" s="16">
        <f>SUM(F7:G7)</f>
        <v>71275</v>
      </c>
    </row>
    <row r="8" spans="1:8" ht="14.4" x14ac:dyDescent="0.3">
      <c r="B8" s="460" t="s">
        <v>101</v>
      </c>
      <c r="C8" s="460"/>
      <c r="D8" s="460"/>
      <c r="E8" s="460"/>
      <c r="F8" s="17">
        <v>-22500</v>
      </c>
      <c r="G8" s="17">
        <v>22500</v>
      </c>
      <c r="H8" s="17">
        <f t="shared" ref="H8:H11" si="0">SUM(F8:G8)</f>
        <v>0</v>
      </c>
    </row>
    <row r="9" spans="1:8" ht="14.4" x14ac:dyDescent="0.3">
      <c r="B9" s="48" t="s">
        <v>95</v>
      </c>
      <c r="C9" s="48"/>
      <c r="D9" s="48"/>
      <c r="E9" s="48"/>
      <c r="F9" s="17">
        <v>26250</v>
      </c>
      <c r="G9" s="17">
        <v>-26250</v>
      </c>
      <c r="H9" s="17">
        <f t="shared" si="0"/>
        <v>0</v>
      </c>
    </row>
    <row r="10" spans="1:8" ht="14.4" x14ac:dyDescent="0.3">
      <c r="B10" s="48" t="s">
        <v>531</v>
      </c>
      <c r="C10" s="48"/>
      <c r="D10" s="48"/>
      <c r="E10" s="48"/>
      <c r="F10" s="17">
        <v>-32500</v>
      </c>
      <c r="G10" s="17">
        <v>32500</v>
      </c>
      <c r="H10" s="17">
        <f t="shared" si="0"/>
        <v>0</v>
      </c>
    </row>
    <row r="11" spans="1:8" ht="14.4" x14ac:dyDescent="0.3">
      <c r="A11" s="102"/>
      <c r="B11" s="48" t="s">
        <v>107</v>
      </c>
      <c r="C11" s="48"/>
      <c r="D11" s="48"/>
      <c r="E11" s="48"/>
      <c r="F11" s="18"/>
      <c r="G11" s="18">
        <v>12450</v>
      </c>
      <c r="H11" s="16">
        <f t="shared" si="0"/>
        <v>12450</v>
      </c>
    </row>
    <row r="12" spans="1:8" ht="15" thickBot="1" x14ac:dyDescent="0.35">
      <c r="B12" s="4" t="s">
        <v>12</v>
      </c>
      <c r="C12" s="48"/>
      <c r="D12" s="48"/>
      <c r="E12" s="48"/>
      <c r="F12" s="19">
        <f>SUM(F7:F11)</f>
        <v>140</v>
      </c>
      <c r="G12" s="19">
        <f>SUM(G7:G11)</f>
        <v>83585</v>
      </c>
      <c r="H12" s="19">
        <f>SUM(F12:G12)</f>
        <v>83725</v>
      </c>
    </row>
    <row r="13" spans="1:8" ht="15" thickTop="1" x14ac:dyDescent="0.3">
      <c r="B13" s="4"/>
      <c r="C13" s="48"/>
      <c r="D13" s="48"/>
      <c r="E13" s="48"/>
      <c r="F13" s="20"/>
      <c r="G13" s="20"/>
      <c r="H13" s="20"/>
    </row>
    <row r="14" spans="1:8" ht="6" customHeight="1" x14ac:dyDescent="0.3">
      <c r="B14" s="49"/>
      <c r="C14" s="49"/>
      <c r="D14" s="49"/>
      <c r="E14" s="49"/>
      <c r="F14" s="49"/>
      <c r="G14" s="49"/>
      <c r="H14" s="49"/>
    </row>
    <row r="15" spans="1:8" ht="14.4" x14ac:dyDescent="0.3">
      <c r="B15" s="463" t="s">
        <v>16</v>
      </c>
      <c r="C15" s="463"/>
      <c r="D15" s="463"/>
      <c r="E15" s="463"/>
      <c r="F15" s="463"/>
      <c r="G15" s="463"/>
      <c r="H15" s="463"/>
    </row>
    <row r="16" spans="1:8" ht="30" customHeight="1" x14ac:dyDescent="0.25">
      <c r="B16" s="469" t="s">
        <v>568</v>
      </c>
      <c r="C16" s="469"/>
      <c r="D16" s="469"/>
      <c r="E16" s="469"/>
      <c r="F16" s="469"/>
      <c r="G16" s="469"/>
      <c r="H16" s="469"/>
    </row>
    <row r="17" spans="2:9" ht="6" customHeight="1" x14ac:dyDescent="0.3">
      <c r="B17" s="49"/>
      <c r="C17" s="49"/>
      <c r="D17" s="49"/>
      <c r="E17" s="49"/>
      <c r="F17" s="49"/>
      <c r="G17" s="49"/>
      <c r="H17" s="49"/>
    </row>
    <row r="18" spans="2:9" ht="15" customHeight="1" x14ac:dyDescent="0.3">
      <c r="B18" s="463" t="s">
        <v>102</v>
      </c>
      <c r="C18" s="463"/>
      <c r="D18" s="463"/>
      <c r="E18" s="463"/>
      <c r="F18" s="463"/>
      <c r="G18" s="463"/>
      <c r="H18" s="463"/>
    </row>
    <row r="19" spans="2:9" ht="14.4" x14ac:dyDescent="0.3">
      <c r="B19" s="469" t="s">
        <v>569</v>
      </c>
      <c r="C19" s="469"/>
      <c r="D19" s="469"/>
      <c r="E19" s="469"/>
      <c r="F19" s="469"/>
      <c r="G19" s="469"/>
      <c r="H19" s="469"/>
      <c r="I19" s="224"/>
    </row>
    <row r="20" spans="2:9" ht="14.4" x14ac:dyDescent="0.3">
      <c r="B20" s="49"/>
      <c r="C20" s="49"/>
      <c r="D20" s="49"/>
      <c r="E20" s="49"/>
      <c r="F20" s="49"/>
      <c r="G20" s="49"/>
      <c r="H20" s="49"/>
      <c r="I20" s="101"/>
    </row>
    <row r="21" spans="2:9" ht="14.4" x14ac:dyDescent="0.3">
      <c r="B21" s="40" t="s">
        <v>90</v>
      </c>
      <c r="C21" s="49"/>
      <c r="D21" s="49"/>
      <c r="E21" s="49"/>
      <c r="F21" s="49"/>
      <c r="G21" s="49"/>
      <c r="H21" s="49"/>
    </row>
    <row r="22" spans="2:9" ht="14.4" x14ac:dyDescent="0.3">
      <c r="B22" s="468" t="s">
        <v>106</v>
      </c>
      <c r="C22" s="468"/>
      <c r="D22" s="468"/>
      <c r="E22" s="468"/>
      <c r="F22" s="468"/>
      <c r="G22" s="468"/>
      <c r="H22" s="1"/>
    </row>
    <row r="23" spans="2:9" ht="14.4" x14ac:dyDescent="0.3">
      <c r="B23" s="468" t="s">
        <v>0</v>
      </c>
      <c r="C23" s="468"/>
      <c r="D23" s="468"/>
      <c r="E23" s="468"/>
      <c r="F23" s="468"/>
      <c r="G23" s="468"/>
      <c r="H23" s="1"/>
    </row>
    <row r="24" spans="2:9" ht="14.4" x14ac:dyDescent="0.3">
      <c r="B24" s="468" t="s">
        <v>103</v>
      </c>
      <c r="C24" s="468"/>
      <c r="D24" s="468"/>
      <c r="E24" s="468"/>
      <c r="F24" s="468"/>
      <c r="G24" s="468"/>
      <c r="H24" s="1"/>
    </row>
    <row r="25" spans="2:9" ht="14.4" x14ac:dyDescent="0.3">
      <c r="B25" s="466"/>
      <c r="C25" s="466"/>
      <c r="D25" s="466"/>
      <c r="E25" s="466"/>
      <c r="F25" s="23" t="s">
        <v>6</v>
      </c>
      <c r="G25" s="24" t="s">
        <v>14</v>
      </c>
      <c r="H25" s="1"/>
    </row>
    <row r="26" spans="2:9" ht="14.4" x14ac:dyDescent="0.3">
      <c r="B26" s="45" t="s">
        <v>19</v>
      </c>
      <c r="C26" s="45"/>
      <c r="D26" s="45"/>
      <c r="E26" s="45"/>
      <c r="F26" s="29">
        <v>842400</v>
      </c>
      <c r="G26" s="29">
        <v>961500</v>
      </c>
      <c r="H26" s="1"/>
    </row>
    <row r="27" spans="2:9" ht="14.4" x14ac:dyDescent="0.3">
      <c r="B27" s="466" t="s">
        <v>20</v>
      </c>
      <c r="C27" s="466"/>
      <c r="D27" s="466"/>
      <c r="E27" s="466"/>
      <c r="F27" s="26"/>
      <c r="G27" s="26"/>
      <c r="H27" s="1"/>
    </row>
    <row r="28" spans="2:9" ht="14.4" x14ac:dyDescent="0.3">
      <c r="B28" s="467" t="s">
        <v>21</v>
      </c>
      <c r="C28" s="467"/>
      <c r="D28" s="467"/>
      <c r="E28" s="467"/>
      <c r="F28" s="25">
        <v>87400</v>
      </c>
      <c r="G28" s="25">
        <f>F31</f>
        <v>95850</v>
      </c>
      <c r="H28" s="1"/>
    </row>
    <row r="29" spans="2:9" ht="14.4" x14ac:dyDescent="0.3">
      <c r="B29" s="43" t="s">
        <v>22</v>
      </c>
      <c r="C29" s="14"/>
      <c r="D29" s="14"/>
      <c r="E29" s="14"/>
      <c r="F29" s="31">
        <f>636500+32500</f>
        <v>669000</v>
      </c>
      <c r="G29" s="31">
        <f>716850-32500</f>
        <v>684350</v>
      </c>
      <c r="H29" s="1"/>
    </row>
    <row r="30" spans="2:9" ht="14.4" x14ac:dyDescent="0.3">
      <c r="B30" s="43" t="s">
        <v>23</v>
      </c>
      <c r="C30" s="14"/>
      <c r="D30" s="14"/>
      <c r="E30" s="14"/>
      <c r="F30" s="25">
        <f>F28+F29</f>
        <v>756400</v>
      </c>
      <c r="G30" s="25">
        <f>G28+G29</f>
        <v>780200</v>
      </c>
      <c r="H30" s="1"/>
    </row>
    <row r="31" spans="2:9" ht="14.4" x14ac:dyDescent="0.3">
      <c r="B31" s="43" t="s">
        <v>26</v>
      </c>
      <c r="C31" s="14"/>
      <c r="D31" s="14"/>
      <c r="E31" s="14"/>
      <c r="F31" s="31">
        <f>92100+F8+F9</f>
        <v>95850</v>
      </c>
      <c r="G31" s="31">
        <f>97250+G11</f>
        <v>109700</v>
      </c>
      <c r="H31" s="1"/>
    </row>
    <row r="32" spans="2:9" ht="14.4" x14ac:dyDescent="0.3">
      <c r="B32" s="43" t="s">
        <v>20</v>
      </c>
      <c r="C32" s="14"/>
      <c r="D32" s="14"/>
      <c r="E32" s="14"/>
      <c r="F32" s="32">
        <f>F30-F31</f>
        <v>660550</v>
      </c>
      <c r="G32" s="32">
        <f>G30-G31</f>
        <v>670500</v>
      </c>
      <c r="H32" s="1"/>
    </row>
    <row r="33" spans="2:8" ht="14.4" x14ac:dyDescent="0.3">
      <c r="B33" s="45" t="s">
        <v>24</v>
      </c>
      <c r="C33" s="14"/>
      <c r="D33" s="14"/>
      <c r="E33" s="14"/>
      <c r="F33" s="25">
        <f>F26-F32</f>
        <v>181850</v>
      </c>
      <c r="G33" s="25">
        <f>G26-G32</f>
        <v>291000</v>
      </c>
      <c r="H33" s="1"/>
    </row>
    <row r="34" spans="2:8" ht="14.4" x14ac:dyDescent="0.3">
      <c r="B34" s="45" t="s">
        <v>566</v>
      </c>
      <c r="C34" s="14"/>
      <c r="D34" s="14"/>
      <c r="E34" s="14"/>
      <c r="F34" s="31">
        <v>181710</v>
      </c>
      <c r="G34" s="31">
        <v>207415</v>
      </c>
      <c r="H34" s="1"/>
    </row>
    <row r="35" spans="2:8" ht="15" thickBot="1" x14ac:dyDescent="0.35">
      <c r="B35" s="466" t="s">
        <v>1</v>
      </c>
      <c r="C35" s="466"/>
      <c r="D35" s="466"/>
      <c r="E35" s="466"/>
      <c r="F35" s="28">
        <f>F33-F34</f>
        <v>140</v>
      </c>
      <c r="G35" s="28">
        <f>G33-G34</f>
        <v>83585</v>
      </c>
      <c r="H35" s="1"/>
    </row>
    <row r="36" spans="2:8" ht="15" thickTop="1" x14ac:dyDescent="0.3">
      <c r="B36" s="1"/>
      <c r="C36" s="1"/>
      <c r="D36" s="1"/>
      <c r="E36" s="1"/>
      <c r="F36" s="1"/>
      <c r="G36" s="1"/>
      <c r="H36" s="1"/>
    </row>
    <row r="37" spans="2:8" ht="14.4" x14ac:dyDescent="0.3">
      <c r="B37" s="220" t="s">
        <v>104</v>
      </c>
      <c r="C37" s="1"/>
      <c r="D37" s="1"/>
      <c r="E37" s="1"/>
      <c r="F37" s="1"/>
      <c r="G37" s="1"/>
      <c r="H37" s="1"/>
    </row>
    <row r="38" spans="2:8" ht="14.4" x14ac:dyDescent="0.3">
      <c r="B38" s="468" t="s">
        <v>106</v>
      </c>
      <c r="C38" s="468"/>
      <c r="D38" s="468"/>
      <c r="E38" s="468"/>
      <c r="F38" s="468"/>
      <c r="G38" s="468"/>
      <c r="H38" s="468"/>
    </row>
    <row r="39" spans="2:8" ht="14.4" x14ac:dyDescent="0.3">
      <c r="B39" s="4" t="s">
        <v>6</v>
      </c>
      <c r="C39" s="48"/>
      <c r="D39" s="48"/>
      <c r="E39" s="470" t="s">
        <v>29</v>
      </c>
      <c r="F39" s="470"/>
      <c r="G39" s="471" t="s">
        <v>30</v>
      </c>
      <c r="H39" s="472"/>
    </row>
    <row r="40" spans="2:8" ht="14.4" x14ac:dyDescent="0.3">
      <c r="B40" s="48" t="s">
        <v>27</v>
      </c>
      <c r="C40" s="48"/>
      <c r="D40" s="48"/>
      <c r="E40" s="48" t="s">
        <v>451</v>
      </c>
      <c r="F40" s="48"/>
      <c r="G40" s="223" t="s">
        <v>455</v>
      </c>
      <c r="H40" s="58"/>
    </row>
    <row r="41" spans="2:8" ht="14.4" x14ac:dyDescent="0.3">
      <c r="B41" s="48" t="s">
        <v>28</v>
      </c>
      <c r="C41" s="48"/>
      <c r="D41" s="48"/>
      <c r="E41" s="48" t="s">
        <v>452</v>
      </c>
      <c r="F41" s="48"/>
      <c r="G41" s="223" t="s">
        <v>456</v>
      </c>
      <c r="H41" s="58"/>
    </row>
    <row r="42" spans="2:8" ht="14.4" x14ac:dyDescent="0.3">
      <c r="B42" s="1"/>
      <c r="C42" s="1"/>
      <c r="D42" s="1"/>
      <c r="E42" s="1"/>
      <c r="F42" s="1"/>
      <c r="G42" s="1"/>
      <c r="H42" s="1"/>
    </row>
    <row r="43" spans="2:8" ht="14.4" x14ac:dyDescent="0.3">
      <c r="B43" s="4" t="s">
        <v>14</v>
      </c>
      <c r="C43" s="48"/>
      <c r="D43" s="48"/>
      <c r="E43" s="470" t="s">
        <v>29</v>
      </c>
      <c r="F43" s="470"/>
      <c r="G43" s="471" t="s">
        <v>30</v>
      </c>
      <c r="H43" s="472"/>
    </row>
    <row r="44" spans="2:8" ht="14.4" x14ac:dyDescent="0.3">
      <c r="B44" s="48" t="s">
        <v>27</v>
      </c>
      <c r="C44" s="48"/>
      <c r="D44" s="48"/>
      <c r="E44" s="48" t="s">
        <v>453</v>
      </c>
      <c r="F44" s="48"/>
      <c r="G44" s="223" t="s">
        <v>457</v>
      </c>
      <c r="H44" s="58"/>
    </row>
    <row r="45" spans="2:8" ht="14.4" x14ac:dyDescent="0.3">
      <c r="B45" s="48" t="s">
        <v>28</v>
      </c>
      <c r="C45" s="48"/>
      <c r="D45" s="48"/>
      <c r="E45" s="48" t="s">
        <v>454</v>
      </c>
      <c r="F45" s="48"/>
      <c r="G45" s="223" t="s">
        <v>458</v>
      </c>
      <c r="H45" s="58"/>
    </row>
  </sheetData>
  <mergeCells count="20">
    <mergeCell ref="E43:F43"/>
    <mergeCell ref="G43:H43"/>
    <mergeCell ref="B19:H19"/>
    <mergeCell ref="B22:G22"/>
    <mergeCell ref="B23:G23"/>
    <mergeCell ref="B24:G24"/>
    <mergeCell ref="B25:E25"/>
    <mergeCell ref="B27:E27"/>
    <mergeCell ref="B28:E28"/>
    <mergeCell ref="B35:E35"/>
    <mergeCell ref="B38:H38"/>
    <mergeCell ref="E39:F39"/>
    <mergeCell ref="G39:H39"/>
    <mergeCell ref="B1:H1"/>
    <mergeCell ref="B5:H5"/>
    <mergeCell ref="B8:E8"/>
    <mergeCell ref="B18:H18"/>
    <mergeCell ref="B15:H15"/>
    <mergeCell ref="B16:H16"/>
    <mergeCell ref="C2:D2"/>
  </mergeCells>
  <pageMargins left="0.7" right="0.7" top="0.75" bottom="0.75" header="0.3" footer="0.3"/>
  <pageSetup paperSize="120" scale="80" fitToHeight="0" orientation="portrait" horizontalDpi="1200" verticalDpi="1200" r:id="rId1"/>
  <headerFooter>
    <oddFooter>&amp;LReproduction interdite © TC Média Livres Inc.  &amp;RComptabilité 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J96"/>
  <sheetViews>
    <sheetView showGridLines="0" zoomScaleNormal="100" workbookViewId="0">
      <selection activeCell="G16" sqref="G16"/>
    </sheetView>
  </sheetViews>
  <sheetFormatPr baseColWidth="10" defaultColWidth="11.44140625" defaultRowHeight="14.4" x14ac:dyDescent="0.3"/>
  <cols>
    <col min="1" max="1" width="0.88671875" style="1" customWidth="1"/>
    <col min="2" max="9" width="15.6640625" style="1" customWidth="1"/>
    <col min="10" max="10" width="2.6640625" style="1" customWidth="1"/>
    <col min="11" max="16384" width="11.44140625" style="1"/>
  </cols>
  <sheetData>
    <row r="1" spans="2:10" ht="15.6" x14ac:dyDescent="0.3">
      <c r="B1" s="455" t="s">
        <v>15</v>
      </c>
      <c r="C1" s="455"/>
      <c r="D1" s="455"/>
      <c r="E1" s="455"/>
      <c r="F1" s="455"/>
      <c r="G1" s="455"/>
      <c r="H1" s="455"/>
      <c r="I1" s="455"/>
    </row>
    <row r="2" spans="2:10" ht="15.6" x14ac:dyDescent="0.3">
      <c r="B2" s="2" t="s">
        <v>108</v>
      </c>
      <c r="C2" s="479" t="s">
        <v>109</v>
      </c>
      <c r="D2" s="479"/>
      <c r="E2" s="2"/>
    </row>
    <row r="3" spans="2:10" ht="15.6" x14ac:dyDescent="0.3">
      <c r="B3" s="2"/>
      <c r="C3" s="2"/>
      <c r="D3" s="2"/>
      <c r="E3" s="2"/>
    </row>
    <row r="4" spans="2:10" ht="15.6" x14ac:dyDescent="0.3">
      <c r="B4" s="2" t="s">
        <v>89</v>
      </c>
      <c r="C4" s="2"/>
      <c r="D4" s="2"/>
      <c r="E4" s="2"/>
    </row>
    <row r="5" spans="2:10" x14ac:dyDescent="0.3">
      <c r="B5" s="47"/>
      <c r="C5" s="47"/>
      <c r="D5" s="47"/>
      <c r="E5" s="456" t="s">
        <v>2</v>
      </c>
      <c r="F5" s="456"/>
      <c r="G5" s="47"/>
      <c r="H5" s="47"/>
      <c r="I5" s="427" t="s">
        <v>522</v>
      </c>
    </row>
    <row r="6" spans="2:10" ht="28.8" x14ac:dyDescent="0.3">
      <c r="B6" s="323" t="s">
        <v>3</v>
      </c>
      <c r="C6" s="473" t="s">
        <v>554</v>
      </c>
      <c r="D6" s="474"/>
      <c r="E6" s="474"/>
      <c r="F6" s="475"/>
      <c r="G6" s="326" t="s">
        <v>512</v>
      </c>
      <c r="H6" s="327" t="s">
        <v>4</v>
      </c>
      <c r="I6" s="327" t="s">
        <v>5</v>
      </c>
    </row>
    <row r="7" spans="2:10" x14ac:dyDescent="0.3">
      <c r="B7" s="5" t="s">
        <v>14</v>
      </c>
      <c r="C7" s="476"/>
      <c r="D7" s="477"/>
      <c r="E7" s="477"/>
      <c r="F7" s="478"/>
      <c r="G7" s="12"/>
      <c r="H7" s="9"/>
      <c r="I7" s="9"/>
    </row>
    <row r="8" spans="2:10" x14ac:dyDescent="0.3">
      <c r="B8" s="6" t="s">
        <v>110</v>
      </c>
      <c r="C8" s="483" t="s">
        <v>46</v>
      </c>
      <c r="D8" s="484"/>
      <c r="E8" s="484"/>
      <c r="F8" s="485"/>
      <c r="G8" s="13">
        <v>5100</v>
      </c>
      <c r="H8" s="10">
        <v>42450</v>
      </c>
      <c r="I8" s="11"/>
    </row>
    <row r="9" spans="2:10" x14ac:dyDescent="0.3">
      <c r="B9" s="6"/>
      <c r="C9" s="46" t="s">
        <v>115</v>
      </c>
      <c r="D9" s="104"/>
      <c r="E9" s="104"/>
      <c r="F9" s="105"/>
      <c r="G9" s="13">
        <v>1105</v>
      </c>
      <c r="H9" s="11">
        <f>H8*'Données constantes'!C3</f>
        <v>2122.5</v>
      </c>
      <c r="I9" s="11"/>
    </row>
    <row r="10" spans="2:10" x14ac:dyDescent="0.3">
      <c r="B10" s="6"/>
      <c r="C10" s="46" t="s">
        <v>119</v>
      </c>
      <c r="D10" s="104"/>
      <c r="E10" s="104"/>
      <c r="F10" s="105"/>
      <c r="G10" s="13">
        <v>1110</v>
      </c>
      <c r="H10" s="11">
        <f>H8*'Données constantes'!C4</f>
        <v>4234.3874999999998</v>
      </c>
      <c r="I10" s="11"/>
    </row>
    <row r="11" spans="2:10" x14ac:dyDescent="0.3">
      <c r="B11" s="7"/>
      <c r="C11" s="106" t="s">
        <v>9</v>
      </c>
      <c r="D11" s="106"/>
      <c r="E11" s="106"/>
      <c r="F11" s="106"/>
      <c r="G11" s="13">
        <v>2100</v>
      </c>
      <c r="H11" s="11"/>
      <c r="I11" s="11">
        <f>SUM(H8:H10)</f>
        <v>48806.887499999997</v>
      </c>
      <c r="J11" s="225"/>
    </row>
    <row r="12" spans="2:10" ht="30" customHeight="1" x14ac:dyDescent="0.3">
      <c r="B12" s="7"/>
      <c r="C12" s="489" t="s">
        <v>572</v>
      </c>
      <c r="D12" s="490"/>
      <c r="E12" s="490"/>
      <c r="F12" s="491"/>
      <c r="G12" s="13"/>
      <c r="H12" s="11"/>
      <c r="I12" s="11"/>
    </row>
    <row r="13" spans="2:10" x14ac:dyDescent="0.3">
      <c r="B13" s="7"/>
      <c r="C13" s="483"/>
      <c r="D13" s="484"/>
      <c r="E13" s="484"/>
      <c r="F13" s="485"/>
      <c r="G13" s="13"/>
      <c r="H13" s="11"/>
      <c r="I13" s="11"/>
    </row>
    <row r="14" spans="2:10" x14ac:dyDescent="0.3">
      <c r="B14" s="6" t="s">
        <v>111</v>
      </c>
      <c r="C14" s="486" t="s">
        <v>116</v>
      </c>
      <c r="D14" s="487"/>
      <c r="E14" s="487"/>
      <c r="F14" s="488"/>
      <c r="G14" s="13">
        <v>1010</v>
      </c>
      <c r="H14" s="11">
        <f>SUM(I15:I17)</f>
        <v>20293.087500000001</v>
      </c>
      <c r="I14" s="11"/>
    </row>
    <row r="15" spans="2:10" x14ac:dyDescent="0.3">
      <c r="B15" s="6"/>
      <c r="C15" s="106" t="s">
        <v>19</v>
      </c>
      <c r="D15" s="104"/>
      <c r="E15" s="104"/>
      <c r="F15" s="105"/>
      <c r="G15" s="13">
        <v>4500</v>
      </c>
      <c r="H15" s="11"/>
      <c r="I15" s="11">
        <v>17650</v>
      </c>
    </row>
    <row r="16" spans="2:10" x14ac:dyDescent="0.3">
      <c r="B16" s="6"/>
      <c r="C16" s="106" t="s">
        <v>117</v>
      </c>
      <c r="D16" s="104"/>
      <c r="E16" s="104"/>
      <c r="F16" s="105"/>
      <c r="G16" s="13">
        <v>2305</v>
      </c>
      <c r="H16" s="11"/>
      <c r="I16" s="11">
        <f>I15*'Données constantes'!C3</f>
        <v>882.5</v>
      </c>
    </row>
    <row r="17" spans="2:10" x14ac:dyDescent="0.3">
      <c r="B17" s="6"/>
      <c r="C17" s="106" t="s">
        <v>118</v>
      </c>
      <c r="D17" s="104"/>
      <c r="E17" s="104"/>
      <c r="F17" s="105"/>
      <c r="G17" s="13">
        <v>2310</v>
      </c>
      <c r="H17" s="11"/>
      <c r="I17" s="11">
        <f>I15*'Données constantes'!C4</f>
        <v>1760.5875000000001</v>
      </c>
      <c r="J17" s="225"/>
    </row>
    <row r="18" spans="2:10" ht="16.2" x14ac:dyDescent="0.3">
      <c r="B18" s="7"/>
      <c r="C18" s="483" t="s">
        <v>573</v>
      </c>
      <c r="D18" s="484"/>
      <c r="E18" s="484"/>
      <c r="F18" s="485"/>
      <c r="G18" s="13"/>
      <c r="H18" s="11"/>
      <c r="I18" s="11"/>
    </row>
    <row r="19" spans="2:10" x14ac:dyDescent="0.3">
      <c r="B19" s="7"/>
      <c r="C19" s="483"/>
      <c r="D19" s="484"/>
      <c r="E19" s="484"/>
      <c r="F19" s="485"/>
      <c r="G19" s="13"/>
      <c r="H19" s="11"/>
      <c r="I19" s="11"/>
    </row>
    <row r="20" spans="2:10" x14ac:dyDescent="0.3">
      <c r="B20" s="6" t="s">
        <v>112</v>
      </c>
      <c r="C20" s="483" t="s">
        <v>570</v>
      </c>
      <c r="D20" s="484"/>
      <c r="E20" s="484"/>
      <c r="F20" s="485"/>
      <c r="G20" s="13">
        <v>5130</v>
      </c>
      <c r="H20" s="11">
        <v>245</v>
      </c>
      <c r="I20" s="11"/>
    </row>
    <row r="21" spans="2:10" x14ac:dyDescent="0.3">
      <c r="B21" s="7"/>
      <c r="C21" s="483" t="s">
        <v>115</v>
      </c>
      <c r="D21" s="484"/>
      <c r="E21" s="484"/>
      <c r="F21" s="485"/>
      <c r="G21" s="13">
        <v>1105</v>
      </c>
      <c r="H21" s="11">
        <f>H20*'Données constantes'!C3</f>
        <v>12.25</v>
      </c>
      <c r="I21" s="11"/>
    </row>
    <row r="22" spans="2:10" x14ac:dyDescent="0.3">
      <c r="B22" s="7"/>
      <c r="C22" s="46" t="s">
        <v>119</v>
      </c>
      <c r="D22" s="104"/>
      <c r="E22" s="104"/>
      <c r="F22" s="105"/>
      <c r="G22" s="13">
        <v>1110</v>
      </c>
      <c r="H22" s="11">
        <f>H20*'Données constantes'!C4</f>
        <v>24.438750000000002</v>
      </c>
      <c r="I22" s="11"/>
    </row>
    <row r="23" spans="2:10" x14ac:dyDescent="0.3">
      <c r="B23" s="7"/>
      <c r="C23" s="106" t="s">
        <v>116</v>
      </c>
      <c r="D23" s="104"/>
      <c r="E23" s="104"/>
      <c r="F23" s="105"/>
      <c r="G23" s="13">
        <v>1010</v>
      </c>
      <c r="H23" s="11"/>
      <c r="I23" s="11">
        <f>SUM(H20:H22)</f>
        <v>281.68875000000003</v>
      </c>
      <c r="J23" s="225"/>
    </row>
    <row r="24" spans="2:10" ht="30" customHeight="1" x14ac:dyDescent="0.3">
      <c r="B24" s="7"/>
      <c r="C24" s="480" t="s">
        <v>618</v>
      </c>
      <c r="D24" s="481"/>
      <c r="E24" s="481"/>
      <c r="F24" s="482"/>
      <c r="G24" s="13"/>
      <c r="H24" s="11"/>
      <c r="I24" s="11"/>
    </row>
    <row r="25" spans="2:10" x14ac:dyDescent="0.3">
      <c r="B25" s="7"/>
      <c r="C25" s="46"/>
      <c r="D25" s="104"/>
      <c r="E25" s="104"/>
      <c r="F25" s="105"/>
      <c r="G25" s="13"/>
      <c r="H25" s="11"/>
      <c r="I25" s="11"/>
    </row>
    <row r="26" spans="2:10" x14ac:dyDescent="0.3">
      <c r="B26" s="6" t="s">
        <v>114</v>
      </c>
      <c r="C26" s="486" t="s">
        <v>120</v>
      </c>
      <c r="D26" s="487"/>
      <c r="E26" s="487"/>
      <c r="F26" s="488"/>
      <c r="G26" s="13">
        <v>1100</v>
      </c>
      <c r="H26" s="11">
        <f>SUM(I27:I29)</f>
        <v>5173.875</v>
      </c>
      <c r="I26" s="11"/>
    </row>
    <row r="27" spans="2:10" x14ac:dyDescent="0.3">
      <c r="B27" s="6"/>
      <c r="C27" s="106" t="s">
        <v>19</v>
      </c>
      <c r="D27" s="104"/>
      <c r="E27" s="104"/>
      <c r="F27" s="105"/>
      <c r="G27" s="13">
        <v>4500</v>
      </c>
      <c r="H27" s="11"/>
      <c r="I27" s="11">
        <v>4500</v>
      </c>
    </row>
    <row r="28" spans="2:10" x14ac:dyDescent="0.3">
      <c r="B28" s="6"/>
      <c r="C28" s="106" t="s">
        <v>117</v>
      </c>
      <c r="D28" s="104"/>
      <c r="E28" s="104"/>
      <c r="F28" s="105"/>
      <c r="G28" s="13">
        <v>2305</v>
      </c>
      <c r="H28" s="11"/>
      <c r="I28" s="11">
        <f>I27*'Données constantes'!C3</f>
        <v>225</v>
      </c>
    </row>
    <row r="29" spans="2:10" x14ac:dyDescent="0.3">
      <c r="B29" s="6"/>
      <c r="C29" s="106" t="s">
        <v>118</v>
      </c>
      <c r="D29" s="104"/>
      <c r="E29" s="104"/>
      <c r="F29" s="105"/>
      <c r="G29" s="13">
        <v>2310</v>
      </c>
      <c r="H29" s="11"/>
      <c r="I29" s="11">
        <f>I27*'Données constantes'!C4</f>
        <v>448.875</v>
      </c>
      <c r="J29" s="225"/>
    </row>
    <row r="30" spans="2:10" ht="30" customHeight="1" x14ac:dyDescent="0.3">
      <c r="B30" s="7"/>
      <c r="C30" s="480" t="s">
        <v>619</v>
      </c>
      <c r="D30" s="481"/>
      <c r="E30" s="481"/>
      <c r="F30" s="482"/>
      <c r="G30" s="13"/>
      <c r="H30" s="11"/>
      <c r="I30" s="11"/>
    </row>
    <row r="31" spans="2:10" x14ac:dyDescent="0.3">
      <c r="B31" s="7"/>
      <c r="C31" s="46"/>
      <c r="D31" s="104"/>
      <c r="E31" s="104"/>
      <c r="F31" s="105"/>
      <c r="G31" s="13"/>
      <c r="H31" s="11"/>
      <c r="I31" s="11"/>
    </row>
    <row r="32" spans="2:10" x14ac:dyDescent="0.3">
      <c r="B32" s="6" t="s">
        <v>113</v>
      </c>
      <c r="C32" s="483" t="s">
        <v>9</v>
      </c>
      <c r="D32" s="484"/>
      <c r="E32" s="484"/>
      <c r="F32" s="485"/>
      <c r="G32" s="13">
        <v>2100</v>
      </c>
      <c r="H32" s="11">
        <f>I11</f>
        <v>48806.887499999997</v>
      </c>
      <c r="I32" s="11"/>
    </row>
    <row r="33" spans="2:10" x14ac:dyDescent="0.3">
      <c r="B33" s="6"/>
      <c r="C33" s="106" t="s">
        <v>121</v>
      </c>
      <c r="D33" s="104"/>
      <c r="E33" s="104"/>
      <c r="F33" s="105"/>
      <c r="G33" s="13">
        <v>5120</v>
      </c>
      <c r="H33" s="11"/>
      <c r="I33" s="11">
        <f>H8*0.02</f>
        <v>849</v>
      </c>
    </row>
    <row r="34" spans="2:10" x14ac:dyDescent="0.3">
      <c r="B34" s="7"/>
      <c r="C34" s="106" t="s">
        <v>116</v>
      </c>
      <c r="D34" s="106"/>
      <c r="E34" s="106"/>
      <c r="F34" s="106"/>
      <c r="G34" s="13">
        <v>1010</v>
      </c>
      <c r="H34" s="11"/>
      <c r="I34" s="11">
        <f>H32-I33</f>
        <v>47957.887499999997</v>
      </c>
      <c r="J34" s="225"/>
    </row>
    <row r="35" spans="2:10" ht="30" customHeight="1" x14ac:dyDescent="0.3">
      <c r="B35" s="7"/>
      <c r="C35" s="494" t="s">
        <v>620</v>
      </c>
      <c r="D35" s="495"/>
      <c r="E35" s="495"/>
      <c r="F35" s="496"/>
      <c r="G35" s="13"/>
      <c r="H35" s="11"/>
      <c r="I35" s="11"/>
    </row>
    <row r="36" spans="2:10" ht="15" customHeight="1" x14ac:dyDescent="0.3">
      <c r="B36" s="7"/>
      <c r="C36" s="107"/>
      <c r="D36" s="109"/>
      <c r="E36" s="109"/>
      <c r="F36" s="110"/>
      <c r="G36" s="13"/>
      <c r="H36" s="11"/>
      <c r="I36" s="11"/>
    </row>
    <row r="37" spans="2:10" x14ac:dyDescent="0.3">
      <c r="B37" s="6" t="s">
        <v>64</v>
      </c>
      <c r="C37" s="486" t="s">
        <v>116</v>
      </c>
      <c r="D37" s="487"/>
      <c r="E37" s="487"/>
      <c r="F37" s="488"/>
      <c r="G37" s="13">
        <v>1010</v>
      </c>
      <c r="H37" s="11">
        <f>I39-H38</f>
        <v>5083.875</v>
      </c>
      <c r="I37" s="11"/>
    </row>
    <row r="38" spans="2:10" x14ac:dyDescent="0.3">
      <c r="B38" s="6"/>
      <c r="C38" s="486" t="s">
        <v>129</v>
      </c>
      <c r="D38" s="487"/>
      <c r="E38" s="487"/>
      <c r="F38" s="488"/>
      <c r="G38" s="13">
        <v>4520</v>
      </c>
      <c r="H38" s="11">
        <f>I27*0.02</f>
        <v>90</v>
      </c>
      <c r="I38" s="11"/>
    </row>
    <row r="39" spans="2:10" x14ac:dyDescent="0.3">
      <c r="B39" s="6"/>
      <c r="C39" s="106" t="s">
        <v>120</v>
      </c>
      <c r="D39" s="104"/>
      <c r="E39" s="104"/>
      <c r="F39" s="105"/>
      <c r="G39" s="13">
        <v>1100</v>
      </c>
      <c r="H39" s="11"/>
      <c r="I39" s="11">
        <f>H26</f>
        <v>5173.875</v>
      </c>
      <c r="J39" s="225"/>
    </row>
    <row r="40" spans="2:10" ht="30" customHeight="1" x14ac:dyDescent="0.3">
      <c r="B40" s="7"/>
      <c r="C40" s="480" t="s">
        <v>621</v>
      </c>
      <c r="D40" s="481"/>
      <c r="E40" s="481"/>
      <c r="F40" s="482"/>
      <c r="G40" s="13"/>
      <c r="H40" s="11"/>
      <c r="I40" s="11"/>
    </row>
    <row r="41" spans="2:10" x14ac:dyDescent="0.3">
      <c r="B41" s="7"/>
      <c r="C41" s="46"/>
      <c r="D41" s="104"/>
      <c r="E41" s="104"/>
      <c r="F41" s="105"/>
      <c r="G41" s="13"/>
      <c r="H41" s="11"/>
      <c r="I41" s="11"/>
    </row>
    <row r="42" spans="2:10" x14ac:dyDescent="0.3">
      <c r="B42" s="6" t="s">
        <v>131</v>
      </c>
      <c r="C42" s="486" t="s">
        <v>116</v>
      </c>
      <c r="D42" s="487"/>
      <c r="E42" s="487"/>
      <c r="F42" s="488"/>
      <c r="G42" s="13">
        <v>1010</v>
      </c>
      <c r="H42" s="11">
        <f>SUM(I43:I45)</f>
        <v>14498.3475</v>
      </c>
      <c r="I42" s="11"/>
    </row>
    <row r="43" spans="2:10" x14ac:dyDescent="0.3">
      <c r="B43" s="6"/>
      <c r="C43" s="106" t="s">
        <v>19</v>
      </c>
      <c r="D43" s="104"/>
      <c r="E43" s="104"/>
      <c r="F43" s="105"/>
      <c r="G43" s="13">
        <v>4500</v>
      </c>
      <c r="H43" s="11"/>
      <c r="I43" s="11">
        <v>12610</v>
      </c>
    </row>
    <row r="44" spans="2:10" x14ac:dyDescent="0.3">
      <c r="B44" s="6"/>
      <c r="C44" s="106" t="s">
        <v>117</v>
      </c>
      <c r="D44" s="104"/>
      <c r="E44" s="104"/>
      <c r="F44" s="105"/>
      <c r="G44" s="13">
        <v>2305</v>
      </c>
      <c r="H44" s="11"/>
      <c r="I44" s="11">
        <f>I43*'Données constantes'!C3</f>
        <v>630.5</v>
      </c>
    </row>
    <row r="45" spans="2:10" x14ac:dyDescent="0.3">
      <c r="B45" s="7"/>
      <c r="C45" s="106" t="s">
        <v>118</v>
      </c>
      <c r="D45" s="104"/>
      <c r="E45" s="104"/>
      <c r="F45" s="105"/>
      <c r="G45" s="13">
        <v>2310</v>
      </c>
      <c r="H45" s="11"/>
      <c r="I45" s="11">
        <f>I43*'Données constantes'!C4</f>
        <v>1257.8475000000001</v>
      </c>
      <c r="J45" s="225"/>
    </row>
    <row r="46" spans="2:10" ht="30" customHeight="1" x14ac:dyDescent="0.3">
      <c r="B46" s="7"/>
      <c r="C46" s="480" t="s">
        <v>622</v>
      </c>
      <c r="D46" s="481"/>
      <c r="E46" s="481"/>
      <c r="F46" s="482"/>
      <c r="G46" s="13"/>
      <c r="H46" s="11"/>
      <c r="I46" s="11"/>
    </row>
    <row r="47" spans="2:10" ht="15" customHeight="1" x14ac:dyDescent="0.3">
      <c r="B47" s="270"/>
      <c r="C47" s="271"/>
      <c r="D47" s="272"/>
      <c r="E47" s="272"/>
      <c r="F47" s="272"/>
      <c r="G47" s="273"/>
      <c r="H47" s="274"/>
      <c r="I47" s="274"/>
    </row>
    <row r="49" spans="2:10" x14ac:dyDescent="0.3">
      <c r="B49" s="47"/>
      <c r="C49" s="47"/>
      <c r="D49" s="47"/>
      <c r="E49" s="456" t="s">
        <v>2</v>
      </c>
      <c r="F49" s="456"/>
      <c r="G49" s="47"/>
      <c r="H49" s="47"/>
      <c r="I49" s="47" t="s">
        <v>532</v>
      </c>
    </row>
    <row r="50" spans="2:10" ht="28.8" x14ac:dyDescent="0.3">
      <c r="B50" s="323" t="s">
        <v>3</v>
      </c>
      <c r="C50" s="473" t="s">
        <v>554</v>
      </c>
      <c r="D50" s="474"/>
      <c r="E50" s="474"/>
      <c r="F50" s="475"/>
      <c r="G50" s="326" t="s">
        <v>512</v>
      </c>
      <c r="H50" s="327" t="s">
        <v>4</v>
      </c>
      <c r="I50" s="327" t="s">
        <v>5</v>
      </c>
    </row>
    <row r="51" spans="2:10" x14ac:dyDescent="0.3">
      <c r="B51" s="5" t="s">
        <v>14</v>
      </c>
      <c r="C51" s="497" t="s">
        <v>122</v>
      </c>
      <c r="D51" s="498"/>
      <c r="E51" s="498"/>
      <c r="F51" s="499"/>
      <c r="G51" s="12"/>
      <c r="H51" s="9"/>
      <c r="I51" s="9"/>
    </row>
    <row r="52" spans="2:10" x14ac:dyDescent="0.3">
      <c r="B52" s="6" t="s">
        <v>49</v>
      </c>
      <c r="C52" s="483" t="s">
        <v>21</v>
      </c>
      <c r="D52" s="484"/>
      <c r="E52" s="484"/>
      <c r="F52" s="485"/>
      <c r="G52" s="13">
        <v>5010</v>
      </c>
      <c r="H52" s="10">
        <v>145600</v>
      </c>
      <c r="I52" s="11"/>
    </row>
    <row r="53" spans="2:10" x14ac:dyDescent="0.3">
      <c r="B53" s="7"/>
      <c r="C53" s="106" t="s">
        <v>123</v>
      </c>
      <c r="D53" s="106"/>
      <c r="E53" s="106"/>
      <c r="F53" s="106"/>
      <c r="G53" s="13">
        <v>1180</v>
      </c>
      <c r="H53" s="11"/>
      <c r="I53" s="11">
        <f>H52</f>
        <v>145600</v>
      </c>
    </row>
    <row r="54" spans="2:10" ht="15" customHeight="1" x14ac:dyDescent="0.3">
      <c r="B54" s="7"/>
      <c r="C54" s="489" t="s">
        <v>126</v>
      </c>
      <c r="D54" s="492"/>
      <c r="E54" s="492"/>
      <c r="F54" s="493"/>
      <c r="G54" s="13"/>
      <c r="H54" s="11"/>
      <c r="I54" s="11"/>
    </row>
    <row r="55" spans="2:10" x14ac:dyDescent="0.3">
      <c r="B55" s="7"/>
      <c r="C55" s="483"/>
      <c r="D55" s="484"/>
      <c r="E55" s="484"/>
      <c r="F55" s="485"/>
      <c r="G55" s="13"/>
      <c r="H55" s="11"/>
      <c r="I55" s="11"/>
    </row>
    <row r="56" spans="2:10" x14ac:dyDescent="0.3">
      <c r="B56" s="6" t="s">
        <v>49</v>
      </c>
      <c r="C56" s="483" t="s">
        <v>125</v>
      </c>
      <c r="D56" s="484"/>
      <c r="E56" s="484"/>
      <c r="F56" s="485"/>
      <c r="G56" s="13">
        <v>1180</v>
      </c>
      <c r="H56" s="11">
        <v>163114</v>
      </c>
      <c r="I56" s="11"/>
    </row>
    <row r="57" spans="2:10" x14ac:dyDescent="0.3">
      <c r="B57" s="7"/>
      <c r="C57" s="106" t="s">
        <v>124</v>
      </c>
      <c r="D57" s="106"/>
      <c r="E57" s="106"/>
      <c r="F57" s="106"/>
      <c r="G57" s="13">
        <v>5150</v>
      </c>
      <c r="H57" s="11"/>
      <c r="I57" s="11">
        <f>H56</f>
        <v>163114</v>
      </c>
    </row>
    <row r="58" spans="2:10" ht="30" customHeight="1" x14ac:dyDescent="0.3">
      <c r="B58" s="7"/>
      <c r="C58" s="489" t="s">
        <v>574</v>
      </c>
      <c r="D58" s="492"/>
      <c r="E58" s="492"/>
      <c r="F58" s="493"/>
      <c r="G58" s="13"/>
      <c r="H58" s="11"/>
      <c r="I58" s="11"/>
    </row>
    <row r="59" spans="2:10" x14ac:dyDescent="0.3">
      <c r="B59" s="7"/>
      <c r="C59" s="483"/>
      <c r="D59" s="484"/>
      <c r="E59" s="484"/>
      <c r="F59" s="485"/>
      <c r="G59" s="13"/>
      <c r="H59" s="11"/>
      <c r="I59" s="11"/>
    </row>
    <row r="60" spans="2:10" x14ac:dyDescent="0.3">
      <c r="B60" s="7"/>
      <c r="C60" s="231" t="s">
        <v>146</v>
      </c>
      <c r="D60" s="104"/>
      <c r="E60" s="104"/>
      <c r="F60" s="105"/>
      <c r="G60" s="13"/>
      <c r="H60" s="11"/>
      <c r="I60" s="11"/>
    </row>
    <row r="61" spans="2:10" x14ac:dyDescent="0.3">
      <c r="B61" s="6" t="s">
        <v>49</v>
      </c>
      <c r="C61" s="483" t="s">
        <v>19</v>
      </c>
      <c r="D61" s="484"/>
      <c r="E61" s="484"/>
      <c r="F61" s="485"/>
      <c r="G61" s="13">
        <v>4500</v>
      </c>
      <c r="H61" s="11">
        <f>I15+I27+I43</f>
        <v>34760</v>
      </c>
      <c r="I61" s="11"/>
    </row>
    <row r="62" spans="2:10" x14ac:dyDescent="0.3">
      <c r="B62" s="6"/>
      <c r="C62" s="46" t="s">
        <v>124</v>
      </c>
      <c r="D62" s="104"/>
      <c r="E62" s="104"/>
      <c r="F62" s="105"/>
      <c r="G62" s="13">
        <v>5150</v>
      </c>
      <c r="H62" s="11">
        <v>163114</v>
      </c>
      <c r="I62" s="11"/>
    </row>
    <row r="63" spans="2:10" x14ac:dyDescent="0.3">
      <c r="B63" s="6"/>
      <c r="C63" s="46" t="s">
        <v>121</v>
      </c>
      <c r="D63" s="104"/>
      <c r="E63" s="104"/>
      <c r="F63" s="105"/>
      <c r="G63" s="13">
        <v>5120</v>
      </c>
      <c r="H63" s="11">
        <f>I33</f>
        <v>849</v>
      </c>
      <c r="I63" s="11"/>
    </row>
    <row r="64" spans="2:10" x14ac:dyDescent="0.3">
      <c r="B64" s="6"/>
      <c r="C64" s="106" t="s">
        <v>127</v>
      </c>
      <c r="D64" s="104"/>
      <c r="E64" s="104"/>
      <c r="F64" s="105"/>
      <c r="G64" s="13">
        <v>5999</v>
      </c>
      <c r="H64" s="11"/>
      <c r="I64" s="11">
        <f>SUM(H61:H63)</f>
        <v>198723</v>
      </c>
      <c r="J64" s="225"/>
    </row>
    <row r="65" spans="2:10" x14ac:dyDescent="0.3">
      <c r="B65" s="7"/>
      <c r="C65" s="483" t="s">
        <v>128</v>
      </c>
      <c r="D65" s="484"/>
      <c r="E65" s="484"/>
      <c r="F65" s="485"/>
      <c r="G65" s="13"/>
      <c r="H65" s="11"/>
      <c r="I65" s="11"/>
    </row>
    <row r="66" spans="2:10" x14ac:dyDescent="0.3">
      <c r="B66" s="7"/>
      <c r="C66" s="46"/>
      <c r="D66" s="104"/>
      <c r="E66" s="104"/>
      <c r="F66" s="105"/>
      <c r="G66" s="13"/>
      <c r="H66" s="11"/>
      <c r="I66" s="11"/>
    </row>
    <row r="67" spans="2:10" x14ac:dyDescent="0.3">
      <c r="B67" s="6" t="s">
        <v>49</v>
      </c>
      <c r="C67" s="483" t="s">
        <v>127</v>
      </c>
      <c r="D67" s="484"/>
      <c r="E67" s="484"/>
      <c r="F67" s="485"/>
      <c r="G67" s="13">
        <v>5999</v>
      </c>
      <c r="H67" s="11">
        <f>SUM(I68:I72)</f>
        <v>192611</v>
      </c>
      <c r="I67" s="11"/>
    </row>
    <row r="68" spans="2:10" x14ac:dyDescent="0.3">
      <c r="B68" s="6"/>
      <c r="C68" s="106" t="s">
        <v>129</v>
      </c>
      <c r="D68" s="104"/>
      <c r="E68" s="104"/>
      <c r="F68" s="105"/>
      <c r="G68" s="13">
        <v>4520</v>
      </c>
      <c r="H68" s="11"/>
      <c r="I68" s="11">
        <f>H38</f>
        <v>90</v>
      </c>
    </row>
    <row r="69" spans="2:10" x14ac:dyDescent="0.3">
      <c r="B69" s="6"/>
      <c r="C69" s="106" t="s">
        <v>21</v>
      </c>
      <c r="D69" s="104"/>
      <c r="E69" s="104"/>
      <c r="F69" s="105"/>
      <c r="G69" s="13">
        <v>5010</v>
      </c>
      <c r="H69" s="11"/>
      <c r="I69" s="11">
        <v>145600</v>
      </c>
    </row>
    <row r="70" spans="2:10" x14ac:dyDescent="0.3">
      <c r="B70" s="6"/>
      <c r="C70" s="106" t="s">
        <v>46</v>
      </c>
      <c r="D70" s="104"/>
      <c r="E70" s="104"/>
      <c r="F70" s="105"/>
      <c r="G70" s="13">
        <v>5100</v>
      </c>
      <c r="H70" s="11"/>
      <c r="I70" s="11">
        <f>H8</f>
        <v>42450</v>
      </c>
    </row>
    <row r="71" spans="2:10" x14ac:dyDescent="0.3">
      <c r="B71" s="7"/>
      <c r="C71" s="106" t="s">
        <v>570</v>
      </c>
      <c r="D71" s="106"/>
      <c r="E71" s="106"/>
      <c r="F71" s="106"/>
      <c r="G71" s="13">
        <v>5130</v>
      </c>
      <c r="H71" s="11"/>
      <c r="I71" s="11">
        <f>H20</f>
        <v>245</v>
      </c>
      <c r="J71" s="225"/>
    </row>
    <row r="72" spans="2:10" x14ac:dyDescent="0.3">
      <c r="B72" s="7"/>
      <c r="C72" s="136" t="s">
        <v>194</v>
      </c>
      <c r="D72" s="136"/>
      <c r="E72" s="136"/>
      <c r="F72" s="136"/>
      <c r="G72" s="13">
        <v>5815</v>
      </c>
      <c r="H72" s="11"/>
      <c r="I72" s="11">
        <v>4226</v>
      </c>
      <c r="J72" s="225"/>
    </row>
    <row r="73" spans="2:10" x14ac:dyDescent="0.3">
      <c r="B73" s="7"/>
      <c r="C73" s="483" t="s">
        <v>130</v>
      </c>
      <c r="D73" s="484"/>
      <c r="E73" s="484"/>
      <c r="F73" s="485"/>
      <c r="G73" s="13"/>
      <c r="H73" s="11"/>
      <c r="I73" s="11"/>
    </row>
    <row r="75" spans="2:10" x14ac:dyDescent="0.3">
      <c r="B75" s="220" t="s">
        <v>90</v>
      </c>
    </row>
    <row r="76" spans="2:10" x14ac:dyDescent="0.3">
      <c r="B76" s="468" t="s">
        <v>109</v>
      </c>
      <c r="C76" s="468"/>
      <c r="D76" s="468"/>
      <c r="E76" s="468"/>
      <c r="F76" s="468"/>
      <c r="G76" s="468"/>
      <c r="H76" s="468"/>
    </row>
    <row r="77" spans="2:10" x14ac:dyDescent="0.3">
      <c r="B77" s="468" t="s">
        <v>0</v>
      </c>
      <c r="C77" s="468"/>
      <c r="D77" s="468"/>
      <c r="E77" s="468"/>
      <c r="F77" s="468"/>
      <c r="G77" s="468"/>
      <c r="H77" s="468"/>
    </row>
    <row r="78" spans="2:10" x14ac:dyDescent="0.3">
      <c r="B78" s="468" t="s">
        <v>132</v>
      </c>
      <c r="C78" s="468"/>
      <c r="D78" s="468"/>
      <c r="E78" s="468"/>
      <c r="F78" s="468"/>
      <c r="G78" s="468"/>
      <c r="H78" s="468"/>
    </row>
    <row r="79" spans="2:10" x14ac:dyDescent="0.3">
      <c r="B79" s="466" t="s">
        <v>19</v>
      </c>
      <c r="C79" s="466"/>
      <c r="D79" s="466"/>
      <c r="E79" s="466"/>
      <c r="F79" s="33"/>
      <c r="G79" s="25"/>
      <c r="H79" s="25">
        <f>I15+I27+I43</f>
        <v>34760</v>
      </c>
    </row>
    <row r="80" spans="2:10" x14ac:dyDescent="0.3">
      <c r="B80" s="467" t="s">
        <v>31</v>
      </c>
      <c r="C80" s="467"/>
      <c r="D80" s="467"/>
      <c r="E80" s="467"/>
      <c r="F80" s="30"/>
      <c r="G80" s="30"/>
      <c r="H80" s="31">
        <f>H38</f>
        <v>90</v>
      </c>
    </row>
    <row r="81" spans="2:8" x14ac:dyDescent="0.3">
      <c r="B81" s="431" t="s">
        <v>34</v>
      </c>
      <c r="C81" s="43"/>
      <c r="D81" s="43"/>
      <c r="E81" s="43"/>
      <c r="F81" s="30"/>
      <c r="G81" s="25"/>
      <c r="H81" s="25">
        <f>H79-H80</f>
        <v>34670</v>
      </c>
    </row>
    <row r="82" spans="2:8" x14ac:dyDescent="0.3">
      <c r="B82" s="466" t="s">
        <v>20</v>
      </c>
      <c r="C82" s="466"/>
      <c r="D82" s="466"/>
      <c r="E82" s="466"/>
      <c r="F82" s="33"/>
      <c r="G82" s="33"/>
      <c r="H82" s="33"/>
    </row>
    <row r="83" spans="2:8" x14ac:dyDescent="0.3">
      <c r="B83" s="467" t="s">
        <v>21</v>
      </c>
      <c r="C83" s="467"/>
      <c r="D83" s="467"/>
      <c r="E83" s="467"/>
      <c r="F83" s="30"/>
      <c r="G83" s="25">
        <v>145600</v>
      </c>
      <c r="H83" s="33"/>
    </row>
    <row r="84" spans="2:8" x14ac:dyDescent="0.3">
      <c r="B84" s="43" t="s">
        <v>22</v>
      </c>
      <c r="C84" s="14"/>
      <c r="D84" s="14"/>
      <c r="E84" s="14"/>
      <c r="F84" s="25">
        <f>H8</f>
        <v>42450</v>
      </c>
      <c r="G84" s="33"/>
      <c r="H84" s="33"/>
    </row>
    <row r="85" spans="2:8" x14ac:dyDescent="0.3">
      <c r="B85" s="43" t="s">
        <v>32</v>
      </c>
      <c r="C85" s="14"/>
      <c r="D85" s="14"/>
      <c r="E85" s="14"/>
      <c r="F85" s="30">
        <f>I33</f>
        <v>849</v>
      </c>
      <c r="G85" s="33"/>
      <c r="H85" s="33"/>
    </row>
    <row r="86" spans="2:8" x14ac:dyDescent="0.3">
      <c r="B86" s="43" t="s">
        <v>571</v>
      </c>
      <c r="C86" s="14"/>
      <c r="D86" s="14"/>
      <c r="E86" s="14"/>
      <c r="F86" s="34">
        <f>H20</f>
        <v>245</v>
      </c>
      <c r="G86" s="333"/>
      <c r="H86" s="33"/>
    </row>
    <row r="87" spans="2:8" x14ac:dyDescent="0.3">
      <c r="B87" s="328" t="s">
        <v>367</v>
      </c>
      <c r="C87" s="14"/>
      <c r="D87" s="14"/>
      <c r="E87" s="14"/>
      <c r="F87" s="30"/>
      <c r="G87" s="34">
        <f>+F84-F85+F86</f>
        <v>41846</v>
      </c>
      <c r="H87" s="33"/>
    </row>
    <row r="88" spans="2:8" x14ac:dyDescent="0.3">
      <c r="B88" s="43" t="s">
        <v>23</v>
      </c>
      <c r="C88" s="14"/>
      <c r="D88" s="14"/>
      <c r="E88" s="14"/>
      <c r="F88" s="30"/>
      <c r="G88" s="25">
        <f>+G83+G87</f>
        <v>187446</v>
      </c>
      <c r="H88" s="33"/>
    </row>
    <row r="89" spans="2:8" x14ac:dyDescent="0.3">
      <c r="B89" s="43" t="s">
        <v>26</v>
      </c>
      <c r="C89" s="14"/>
      <c r="D89" s="14"/>
      <c r="E89" s="14"/>
      <c r="F89" s="30"/>
      <c r="G89" s="34">
        <f>I57</f>
        <v>163114</v>
      </c>
      <c r="H89" s="33"/>
    </row>
    <row r="90" spans="2:8" x14ac:dyDescent="0.3">
      <c r="B90" s="43" t="s">
        <v>20</v>
      </c>
      <c r="C90" s="14"/>
      <c r="D90" s="14"/>
      <c r="E90" s="14"/>
      <c r="F90" s="30"/>
      <c r="G90" s="33"/>
      <c r="H90" s="34">
        <f>G88-G89</f>
        <v>24332</v>
      </c>
    </row>
    <row r="91" spans="2:8" x14ac:dyDescent="0.3">
      <c r="B91" s="45" t="s">
        <v>24</v>
      </c>
      <c r="C91" s="14"/>
      <c r="D91" s="14"/>
      <c r="E91" s="14"/>
      <c r="F91" s="30"/>
      <c r="G91" s="33"/>
      <c r="H91" s="25">
        <f>H81-H90</f>
        <v>10338</v>
      </c>
    </row>
    <row r="92" spans="2:8" x14ac:dyDescent="0.3">
      <c r="B92" s="335" t="s">
        <v>566</v>
      </c>
      <c r="C92" s="14"/>
      <c r="D92" s="14"/>
      <c r="E92" s="14"/>
      <c r="F92" s="30"/>
      <c r="G92" s="33"/>
      <c r="H92" s="33">
        <v>4226</v>
      </c>
    </row>
    <row r="93" spans="2:8" ht="15" thickBot="1" x14ac:dyDescent="0.35">
      <c r="B93" s="466" t="s">
        <v>39</v>
      </c>
      <c r="C93" s="466"/>
      <c r="D93" s="466"/>
      <c r="E93" s="466"/>
      <c r="F93" s="30"/>
      <c r="G93" s="33"/>
      <c r="H93" s="35">
        <f>H91-H92</f>
        <v>6112</v>
      </c>
    </row>
    <row r="94" spans="2:8" ht="15" thickTop="1" x14ac:dyDescent="0.3"/>
    <row r="95" spans="2:8" x14ac:dyDescent="0.3">
      <c r="B95" s="220" t="s">
        <v>104</v>
      </c>
    </row>
    <row r="96" spans="2:8" x14ac:dyDescent="0.3">
      <c r="B96" s="48" t="s">
        <v>27</v>
      </c>
      <c r="C96" s="48"/>
      <c r="D96" s="48"/>
      <c r="E96" s="48" t="s">
        <v>459</v>
      </c>
      <c r="F96" s="48"/>
      <c r="G96" s="48"/>
      <c r="H96" s="48"/>
    </row>
  </sheetData>
  <mergeCells count="44">
    <mergeCell ref="B79:E79"/>
    <mergeCell ref="B82:E82"/>
    <mergeCell ref="B78:H78"/>
    <mergeCell ref="B80:E80"/>
    <mergeCell ref="B83:E83"/>
    <mergeCell ref="B93:E93"/>
    <mergeCell ref="C35:F35"/>
    <mergeCell ref="C38:F38"/>
    <mergeCell ref="B76:H76"/>
    <mergeCell ref="B77:H77"/>
    <mergeCell ref="C65:F65"/>
    <mergeCell ref="C67:F67"/>
    <mergeCell ref="C73:F73"/>
    <mergeCell ref="C55:F55"/>
    <mergeCell ref="C56:F56"/>
    <mergeCell ref="C58:F58"/>
    <mergeCell ref="C59:F59"/>
    <mergeCell ref="C61:F61"/>
    <mergeCell ref="E49:F49"/>
    <mergeCell ref="C50:F50"/>
    <mergeCell ref="C51:F51"/>
    <mergeCell ref="C52:F52"/>
    <mergeCell ref="C54:F54"/>
    <mergeCell ref="C40:F40"/>
    <mergeCell ref="C42:F42"/>
    <mergeCell ref="C46:F46"/>
    <mergeCell ref="C30:F30"/>
    <mergeCell ref="C32:F32"/>
    <mergeCell ref="C37:F37"/>
    <mergeCell ref="C26:F26"/>
    <mergeCell ref="C8:F8"/>
    <mergeCell ref="C12:F12"/>
    <mergeCell ref="C13:F13"/>
    <mergeCell ref="C14:F14"/>
    <mergeCell ref="C18:F18"/>
    <mergeCell ref="C19:F19"/>
    <mergeCell ref="C20:F20"/>
    <mergeCell ref="C21:F21"/>
    <mergeCell ref="C24:F24"/>
    <mergeCell ref="B1:I1"/>
    <mergeCell ref="E5:F5"/>
    <mergeCell ref="C6:F6"/>
    <mergeCell ref="C7:F7"/>
    <mergeCell ref="C2:D2"/>
  </mergeCells>
  <pageMargins left="0.7" right="0.7" top="0.75" bottom="0.75" header="0.3" footer="0.3"/>
  <pageSetup paperSize="120" scale="70" fitToHeight="0" orientation="portrait" horizontalDpi="1200" verticalDpi="1200" r:id="rId1"/>
  <headerFooter>
    <oddFooter>&amp;LReproduction interdite © TC Média Livres Inc.  &amp;RComptabilité 2</oddFooter>
  </headerFooter>
  <rowBreaks count="1" manualBreakCount="1">
    <brk id="74"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108"/>
  <sheetViews>
    <sheetView showGridLines="0" zoomScaleNormal="100" workbookViewId="0">
      <selection activeCell="G16" sqref="G16"/>
    </sheetView>
  </sheetViews>
  <sheetFormatPr baseColWidth="10" defaultColWidth="11.44140625" defaultRowHeight="14.4" x14ac:dyDescent="0.3"/>
  <cols>
    <col min="1" max="1" width="0.88671875" style="1" customWidth="1"/>
    <col min="2" max="9" width="15.6640625" style="1" customWidth="1"/>
    <col min="10" max="10" width="2.6640625" style="1" customWidth="1"/>
    <col min="11" max="16384" width="11.44140625" style="1"/>
  </cols>
  <sheetData>
    <row r="1" spans="2:10" ht="15.6" x14ac:dyDescent="0.3">
      <c r="B1" s="455" t="s">
        <v>15</v>
      </c>
      <c r="C1" s="455"/>
      <c r="D1" s="455"/>
      <c r="E1" s="455"/>
      <c r="F1" s="455"/>
      <c r="G1" s="455"/>
      <c r="H1" s="455"/>
      <c r="I1" s="455"/>
    </row>
    <row r="2" spans="2:10" ht="15.6" x14ac:dyDescent="0.3">
      <c r="B2" s="2" t="s">
        <v>133</v>
      </c>
      <c r="C2" s="479" t="s">
        <v>576</v>
      </c>
      <c r="D2" s="479"/>
      <c r="E2" s="2"/>
    </row>
    <row r="3" spans="2:10" ht="15.6" x14ac:dyDescent="0.3">
      <c r="B3" s="2"/>
      <c r="C3" s="2"/>
      <c r="D3" s="2"/>
      <c r="E3" s="2"/>
    </row>
    <row r="4" spans="2:10" ht="15.6" x14ac:dyDescent="0.3">
      <c r="B4" s="2" t="s">
        <v>89</v>
      </c>
      <c r="C4" s="2"/>
      <c r="D4" s="2"/>
      <c r="E4" s="2"/>
    </row>
    <row r="5" spans="2:10" x14ac:dyDescent="0.3">
      <c r="B5" s="47"/>
      <c r="C5" s="47"/>
      <c r="D5" s="47"/>
      <c r="E5" s="456" t="s">
        <v>2</v>
      </c>
      <c r="F5" s="456"/>
      <c r="G5" s="47"/>
      <c r="H5" s="47"/>
      <c r="I5" s="47" t="s">
        <v>533</v>
      </c>
    </row>
    <row r="6" spans="2:10" ht="28.8" x14ac:dyDescent="0.3">
      <c r="B6" s="323" t="s">
        <v>3</v>
      </c>
      <c r="C6" s="473" t="s">
        <v>554</v>
      </c>
      <c r="D6" s="474"/>
      <c r="E6" s="474"/>
      <c r="F6" s="475"/>
      <c r="G6" s="326" t="s">
        <v>512</v>
      </c>
      <c r="H6" s="327" t="s">
        <v>4</v>
      </c>
      <c r="I6" s="327" t="s">
        <v>5</v>
      </c>
    </row>
    <row r="7" spans="2:10" x14ac:dyDescent="0.3">
      <c r="B7" s="5" t="s">
        <v>93</v>
      </c>
      <c r="C7" s="476"/>
      <c r="D7" s="477"/>
      <c r="E7" s="477"/>
      <c r="F7" s="478"/>
      <c r="G7" s="12"/>
      <c r="H7" s="9"/>
      <c r="I7" s="9"/>
    </row>
    <row r="8" spans="2:10" x14ac:dyDescent="0.3">
      <c r="B8" s="6" t="s">
        <v>135</v>
      </c>
      <c r="C8" s="483" t="s">
        <v>46</v>
      </c>
      <c r="D8" s="484"/>
      <c r="E8" s="484"/>
      <c r="F8" s="485"/>
      <c r="G8" s="13">
        <v>5100</v>
      </c>
      <c r="H8" s="10">
        <v>12620</v>
      </c>
      <c r="I8" s="11"/>
    </row>
    <row r="9" spans="2:10" x14ac:dyDescent="0.3">
      <c r="B9" s="6"/>
      <c r="C9" s="46" t="s">
        <v>115</v>
      </c>
      <c r="D9" s="104"/>
      <c r="E9" s="104"/>
      <c r="F9" s="105"/>
      <c r="G9" s="13">
        <v>1105</v>
      </c>
      <c r="H9" s="11">
        <f>ROUND(H8*'Données constantes'!C3,2)</f>
        <v>631</v>
      </c>
      <c r="I9" s="11"/>
    </row>
    <row r="10" spans="2:10" x14ac:dyDescent="0.3">
      <c r="B10" s="6"/>
      <c r="C10" s="46" t="s">
        <v>119</v>
      </c>
      <c r="D10" s="104"/>
      <c r="E10" s="104"/>
      <c r="F10" s="105"/>
      <c r="G10" s="13">
        <v>1110</v>
      </c>
      <c r="H10" s="11">
        <f>ROUND(H8*'Données constantes'!C4,2)</f>
        <v>1258.8499999999999</v>
      </c>
      <c r="I10" s="11"/>
    </row>
    <row r="11" spans="2:10" x14ac:dyDescent="0.3">
      <c r="B11" s="7"/>
      <c r="C11" s="106" t="s">
        <v>9</v>
      </c>
      <c r="D11" s="106"/>
      <c r="E11" s="106"/>
      <c r="F11" s="106"/>
      <c r="G11" s="13">
        <v>2100</v>
      </c>
      <c r="H11" s="11"/>
      <c r="I11" s="11">
        <f>ROUND(SUM(H8:H10),2)</f>
        <v>14509.85</v>
      </c>
      <c r="J11" s="225"/>
    </row>
    <row r="12" spans="2:10" ht="30" customHeight="1" x14ac:dyDescent="0.3">
      <c r="B12" s="7"/>
      <c r="C12" s="489" t="s">
        <v>575</v>
      </c>
      <c r="D12" s="490"/>
      <c r="E12" s="490"/>
      <c r="F12" s="491"/>
      <c r="G12" s="13"/>
      <c r="H12" s="11"/>
      <c r="I12" s="11"/>
    </row>
    <row r="13" spans="2:10" x14ac:dyDescent="0.3">
      <c r="B13" s="7"/>
      <c r="C13" s="483"/>
      <c r="D13" s="484"/>
      <c r="E13" s="484"/>
      <c r="F13" s="485"/>
      <c r="G13" s="13"/>
      <c r="H13" s="11"/>
      <c r="I13" s="11"/>
    </row>
    <row r="14" spans="2:10" x14ac:dyDescent="0.3">
      <c r="B14" s="6" t="s">
        <v>136</v>
      </c>
      <c r="C14" s="486" t="s">
        <v>120</v>
      </c>
      <c r="D14" s="487"/>
      <c r="E14" s="487"/>
      <c r="F14" s="488"/>
      <c r="G14" s="13">
        <v>1100</v>
      </c>
      <c r="H14" s="11">
        <f>SUM(I15:I17)</f>
        <v>9933.84</v>
      </c>
      <c r="I14" s="11"/>
    </row>
    <row r="15" spans="2:10" x14ac:dyDescent="0.3">
      <c r="B15" s="6"/>
      <c r="C15" s="106" t="s">
        <v>19</v>
      </c>
      <c r="D15" s="104"/>
      <c r="E15" s="104"/>
      <c r="F15" s="105"/>
      <c r="G15" s="13">
        <v>4500</v>
      </c>
      <c r="H15" s="11"/>
      <c r="I15" s="11">
        <v>8640</v>
      </c>
    </row>
    <row r="16" spans="2:10" x14ac:dyDescent="0.3">
      <c r="B16" s="6"/>
      <c r="C16" s="106" t="s">
        <v>117</v>
      </c>
      <c r="D16" s="104"/>
      <c r="E16" s="104"/>
      <c r="F16" s="105"/>
      <c r="G16" s="13">
        <v>2305</v>
      </c>
      <c r="H16" s="11"/>
      <c r="I16" s="11">
        <f>ROUND(I15*'Données constantes'!C3,2)</f>
        <v>432</v>
      </c>
    </row>
    <row r="17" spans="2:10" x14ac:dyDescent="0.3">
      <c r="B17" s="6"/>
      <c r="C17" s="106" t="s">
        <v>118</v>
      </c>
      <c r="D17" s="104"/>
      <c r="E17" s="104"/>
      <c r="F17" s="105"/>
      <c r="G17" s="13">
        <v>2310</v>
      </c>
      <c r="H17" s="11"/>
      <c r="I17" s="11">
        <f>ROUND(I15*'Données constantes'!C4,2)</f>
        <v>861.84</v>
      </c>
      <c r="J17" s="225"/>
    </row>
    <row r="18" spans="2:10" ht="30" customHeight="1" x14ac:dyDescent="0.3">
      <c r="B18" s="7"/>
      <c r="C18" s="480" t="s">
        <v>623</v>
      </c>
      <c r="D18" s="481"/>
      <c r="E18" s="481"/>
      <c r="F18" s="482"/>
      <c r="G18" s="13"/>
      <c r="H18" s="11"/>
      <c r="I18" s="11"/>
    </row>
    <row r="19" spans="2:10" x14ac:dyDescent="0.3">
      <c r="B19" s="7"/>
      <c r="C19" s="483"/>
      <c r="D19" s="484"/>
      <c r="E19" s="484"/>
      <c r="F19" s="485"/>
      <c r="G19" s="13"/>
      <c r="H19" s="11"/>
      <c r="I19" s="11"/>
    </row>
    <row r="20" spans="2:10" x14ac:dyDescent="0.3">
      <c r="B20" s="6" t="s">
        <v>137</v>
      </c>
      <c r="C20" s="483" t="s">
        <v>9</v>
      </c>
      <c r="D20" s="484"/>
      <c r="E20" s="484"/>
      <c r="F20" s="485"/>
      <c r="G20" s="13">
        <v>2100</v>
      </c>
      <c r="H20" s="11">
        <f>ROUND(SUM(I21:I23),2)</f>
        <v>1638.39</v>
      </c>
      <c r="I20" s="11"/>
    </row>
    <row r="21" spans="2:10" x14ac:dyDescent="0.3">
      <c r="B21" s="7"/>
      <c r="C21" s="106" t="s">
        <v>139</v>
      </c>
      <c r="D21" s="106"/>
      <c r="E21" s="106"/>
      <c r="F21" s="106"/>
      <c r="G21" s="13">
        <v>5110</v>
      </c>
      <c r="H21" s="11"/>
      <c r="I21" s="11">
        <v>1425</v>
      </c>
    </row>
    <row r="22" spans="2:10" x14ac:dyDescent="0.3">
      <c r="B22" s="7"/>
      <c r="C22" s="106" t="s">
        <v>115</v>
      </c>
      <c r="D22" s="104"/>
      <c r="E22" s="104"/>
      <c r="F22" s="105"/>
      <c r="G22" s="13">
        <v>1105</v>
      </c>
      <c r="H22" s="11"/>
      <c r="I22" s="11">
        <f>ROUND(I21*'Données constantes'!C3,2)</f>
        <v>71.25</v>
      </c>
    </row>
    <row r="23" spans="2:10" x14ac:dyDescent="0.3">
      <c r="B23" s="7"/>
      <c r="C23" s="332" t="s">
        <v>119</v>
      </c>
      <c r="D23" s="104"/>
      <c r="E23" s="104"/>
      <c r="F23" s="105"/>
      <c r="G23" s="13">
        <v>1110</v>
      </c>
      <c r="H23" s="11"/>
      <c r="I23" s="11">
        <f>ROUND(I21*'Données constantes'!C4,2)</f>
        <v>142.13999999999999</v>
      </c>
      <c r="J23" s="225"/>
    </row>
    <row r="24" spans="2:10" ht="15" customHeight="1" x14ac:dyDescent="0.3">
      <c r="B24" s="7"/>
      <c r="C24" s="480" t="s">
        <v>577</v>
      </c>
      <c r="D24" s="481"/>
      <c r="E24" s="481"/>
      <c r="F24" s="482"/>
      <c r="G24" s="13"/>
      <c r="H24" s="11"/>
      <c r="I24" s="11"/>
    </row>
    <row r="25" spans="2:10" x14ac:dyDescent="0.3">
      <c r="B25" s="7"/>
      <c r="C25" s="46"/>
      <c r="D25" s="104"/>
      <c r="E25" s="104"/>
      <c r="F25" s="105"/>
      <c r="G25" s="13"/>
      <c r="H25" s="11"/>
      <c r="I25" s="11"/>
    </row>
    <row r="26" spans="2:10" x14ac:dyDescent="0.3">
      <c r="B26" s="6" t="s">
        <v>138</v>
      </c>
      <c r="C26" s="486" t="s">
        <v>140</v>
      </c>
      <c r="D26" s="487"/>
      <c r="E26" s="487"/>
      <c r="F26" s="488"/>
      <c r="G26" s="13">
        <v>4510</v>
      </c>
      <c r="H26" s="11">
        <v>660</v>
      </c>
      <c r="I26" s="11"/>
    </row>
    <row r="27" spans="2:10" x14ac:dyDescent="0.3">
      <c r="B27" s="6"/>
      <c r="C27" s="483" t="s">
        <v>117</v>
      </c>
      <c r="D27" s="484"/>
      <c r="E27" s="484"/>
      <c r="F27" s="485"/>
      <c r="G27" s="13">
        <v>2305</v>
      </c>
      <c r="H27" s="11">
        <f>H26*'Données constantes'!C3</f>
        <v>33</v>
      </c>
      <c r="I27" s="11"/>
    </row>
    <row r="28" spans="2:10" x14ac:dyDescent="0.3">
      <c r="B28" s="6"/>
      <c r="C28" s="483" t="s">
        <v>118</v>
      </c>
      <c r="D28" s="484"/>
      <c r="E28" s="484"/>
      <c r="F28" s="485"/>
      <c r="G28" s="13">
        <v>2310</v>
      </c>
      <c r="H28" s="11">
        <f>H26*'Données constantes'!C4</f>
        <v>65.835000000000008</v>
      </c>
      <c r="I28" s="11"/>
    </row>
    <row r="29" spans="2:10" x14ac:dyDescent="0.3">
      <c r="B29" s="6"/>
      <c r="C29" s="106" t="s">
        <v>120</v>
      </c>
      <c r="D29" s="104"/>
      <c r="E29" s="104"/>
      <c r="F29" s="105"/>
      <c r="G29" s="13">
        <v>1100</v>
      </c>
      <c r="H29" s="11"/>
      <c r="I29" s="11">
        <f>ROUND(SUM(H26:H28),2)</f>
        <v>758.84</v>
      </c>
      <c r="J29" s="225"/>
    </row>
    <row r="30" spans="2:10" ht="30" customHeight="1" x14ac:dyDescent="0.3">
      <c r="B30" s="7"/>
      <c r="C30" s="480" t="s">
        <v>624</v>
      </c>
      <c r="D30" s="481"/>
      <c r="E30" s="481"/>
      <c r="F30" s="482"/>
      <c r="G30" s="13"/>
      <c r="H30" s="11"/>
      <c r="I30" s="11"/>
    </row>
    <row r="31" spans="2:10" x14ac:dyDescent="0.3">
      <c r="B31" s="7"/>
      <c r="C31" s="46"/>
      <c r="D31" s="104"/>
      <c r="E31" s="104"/>
      <c r="F31" s="105"/>
      <c r="G31" s="13"/>
      <c r="H31" s="11"/>
      <c r="I31" s="11"/>
    </row>
    <row r="32" spans="2:10" x14ac:dyDescent="0.3">
      <c r="B32" s="6" t="s">
        <v>141</v>
      </c>
      <c r="C32" s="483" t="s">
        <v>570</v>
      </c>
      <c r="D32" s="484"/>
      <c r="E32" s="484"/>
      <c r="F32" s="485"/>
      <c r="G32" s="13">
        <v>5130</v>
      </c>
      <c r="H32" s="11">
        <v>275</v>
      </c>
      <c r="I32" s="11"/>
    </row>
    <row r="33" spans="2:10" x14ac:dyDescent="0.3">
      <c r="B33" s="6"/>
      <c r="C33" s="483" t="s">
        <v>115</v>
      </c>
      <c r="D33" s="484"/>
      <c r="E33" s="484"/>
      <c r="F33" s="485"/>
      <c r="G33" s="13">
        <v>1105</v>
      </c>
      <c r="H33" s="11">
        <f>ROUND(H32*'Données constantes'!C3,2)</f>
        <v>13.75</v>
      </c>
      <c r="I33" s="11"/>
    </row>
    <row r="34" spans="2:10" x14ac:dyDescent="0.3">
      <c r="B34" s="6"/>
      <c r="C34" s="483" t="s">
        <v>119</v>
      </c>
      <c r="D34" s="484"/>
      <c r="E34" s="484"/>
      <c r="F34" s="485"/>
      <c r="G34" s="13">
        <v>1110</v>
      </c>
      <c r="H34" s="11">
        <f>ROUND(H32*'Données constantes'!C4,2)</f>
        <v>27.43</v>
      </c>
      <c r="I34" s="11"/>
    </row>
    <row r="35" spans="2:10" x14ac:dyDescent="0.3">
      <c r="B35" s="7"/>
      <c r="C35" s="106" t="s">
        <v>116</v>
      </c>
      <c r="D35" s="106"/>
      <c r="E35" s="106"/>
      <c r="F35" s="106"/>
      <c r="G35" s="13">
        <v>1010</v>
      </c>
      <c r="H35" s="11"/>
      <c r="I35" s="11">
        <f>SUM(H32:H34)</f>
        <v>316.18</v>
      </c>
      <c r="J35" s="225"/>
    </row>
    <row r="36" spans="2:10" ht="30" customHeight="1" x14ac:dyDescent="0.3">
      <c r="B36" s="7"/>
      <c r="C36" s="494" t="s">
        <v>625</v>
      </c>
      <c r="D36" s="495"/>
      <c r="E36" s="495"/>
      <c r="F36" s="496"/>
      <c r="G36" s="13"/>
      <c r="H36" s="11"/>
      <c r="I36" s="11"/>
    </row>
    <row r="37" spans="2:10" ht="15" customHeight="1" x14ac:dyDescent="0.3">
      <c r="B37" s="7"/>
      <c r="C37" s="107"/>
      <c r="D37" s="109"/>
      <c r="E37" s="109"/>
      <c r="F37" s="110"/>
      <c r="G37" s="13"/>
      <c r="H37" s="11"/>
      <c r="I37" s="11"/>
    </row>
    <row r="38" spans="2:10" x14ac:dyDescent="0.3">
      <c r="B38" s="6" t="s">
        <v>142</v>
      </c>
      <c r="C38" s="486" t="s">
        <v>116</v>
      </c>
      <c r="D38" s="487"/>
      <c r="E38" s="487"/>
      <c r="F38" s="488"/>
      <c r="G38" s="13">
        <v>1010</v>
      </c>
      <c r="H38" s="11">
        <f>I40-H39</f>
        <v>9015.4</v>
      </c>
      <c r="I38" s="11"/>
    </row>
    <row r="39" spans="2:10" x14ac:dyDescent="0.3">
      <c r="B39" s="6"/>
      <c r="C39" s="486" t="s">
        <v>129</v>
      </c>
      <c r="D39" s="487"/>
      <c r="E39" s="487"/>
      <c r="F39" s="488"/>
      <c r="G39" s="13">
        <v>4520</v>
      </c>
      <c r="H39" s="11">
        <f>ROUND((I15-H26)*0.02,2)</f>
        <v>159.6</v>
      </c>
      <c r="I39" s="11"/>
    </row>
    <row r="40" spans="2:10" x14ac:dyDescent="0.3">
      <c r="B40" s="6"/>
      <c r="C40" s="106" t="s">
        <v>120</v>
      </c>
      <c r="D40" s="104"/>
      <c r="E40" s="104"/>
      <c r="F40" s="105"/>
      <c r="G40" s="13">
        <v>1100</v>
      </c>
      <c r="H40" s="11"/>
      <c r="I40" s="11">
        <f>H14-I29</f>
        <v>9175</v>
      </c>
    </row>
    <row r="41" spans="2:10" ht="30" customHeight="1" x14ac:dyDescent="0.3">
      <c r="B41" s="7"/>
      <c r="C41" s="494" t="s">
        <v>578</v>
      </c>
      <c r="D41" s="495"/>
      <c r="E41" s="495"/>
      <c r="F41" s="496"/>
      <c r="G41" s="13"/>
      <c r="H41" s="11"/>
      <c r="I41" s="11"/>
      <c r="J41" s="225"/>
    </row>
    <row r="42" spans="2:10" x14ac:dyDescent="0.3">
      <c r="B42" s="7"/>
      <c r="C42" s="46"/>
      <c r="D42" s="104"/>
      <c r="E42" s="104"/>
      <c r="F42" s="105"/>
      <c r="G42" s="13"/>
      <c r="H42" s="11"/>
      <c r="I42" s="11"/>
    </row>
    <row r="43" spans="2:10" x14ac:dyDescent="0.3">
      <c r="B43" s="6" t="s">
        <v>143</v>
      </c>
      <c r="C43" s="483" t="s">
        <v>9</v>
      </c>
      <c r="D43" s="484"/>
      <c r="E43" s="484"/>
      <c r="F43" s="485"/>
      <c r="G43" s="13">
        <v>2100</v>
      </c>
      <c r="H43" s="11">
        <f>I11-H20</f>
        <v>12871.460000000001</v>
      </c>
      <c r="I43" s="11"/>
    </row>
    <row r="44" spans="2:10" x14ac:dyDescent="0.3">
      <c r="B44" s="7"/>
      <c r="C44" s="106" t="s">
        <v>116</v>
      </c>
      <c r="D44" s="106"/>
      <c r="E44" s="106"/>
      <c r="F44" s="106"/>
      <c r="G44" s="13">
        <v>1010</v>
      </c>
      <c r="H44" s="11"/>
      <c r="I44" s="11">
        <f>H43</f>
        <v>12871.460000000001</v>
      </c>
    </row>
    <row r="45" spans="2:10" ht="45" customHeight="1" x14ac:dyDescent="0.3">
      <c r="B45" s="7"/>
      <c r="C45" s="494" t="s">
        <v>626</v>
      </c>
      <c r="D45" s="495"/>
      <c r="E45" s="495"/>
      <c r="F45" s="496"/>
      <c r="G45" s="13"/>
      <c r="H45" s="11"/>
      <c r="I45" s="11"/>
    </row>
    <row r="46" spans="2:10" x14ac:dyDescent="0.3">
      <c r="B46" s="7"/>
      <c r="C46" s="111"/>
      <c r="D46" s="118"/>
      <c r="E46" s="118"/>
      <c r="F46" s="119"/>
      <c r="G46" s="13"/>
      <c r="H46" s="11"/>
      <c r="I46" s="11"/>
    </row>
    <row r="47" spans="2:10" x14ac:dyDescent="0.3">
      <c r="B47" s="6" t="s">
        <v>144</v>
      </c>
      <c r="C47" s="486" t="s">
        <v>116</v>
      </c>
      <c r="D47" s="487"/>
      <c r="E47" s="487"/>
      <c r="F47" s="488"/>
      <c r="G47" s="13">
        <v>1010</v>
      </c>
      <c r="H47" s="11">
        <f>SUM(I48:I50)</f>
        <v>16809.349999999999</v>
      </c>
      <c r="I47" s="11"/>
    </row>
    <row r="48" spans="2:10" x14ac:dyDescent="0.3">
      <c r="B48" s="6"/>
      <c r="C48" s="106" t="s">
        <v>19</v>
      </c>
      <c r="D48" s="104"/>
      <c r="E48" s="104"/>
      <c r="F48" s="105"/>
      <c r="G48" s="13">
        <v>4500</v>
      </c>
      <c r="H48" s="11"/>
      <c r="I48" s="11">
        <v>14620</v>
      </c>
    </row>
    <row r="49" spans="2:10" x14ac:dyDescent="0.3">
      <c r="B49" s="6"/>
      <c r="C49" s="106" t="s">
        <v>117</v>
      </c>
      <c r="D49" s="104"/>
      <c r="E49" s="104"/>
      <c r="F49" s="105"/>
      <c r="G49" s="13">
        <v>2305</v>
      </c>
      <c r="H49" s="11"/>
      <c r="I49" s="11">
        <f>ROUND(I48*'Données constantes'!C3,2)</f>
        <v>731</v>
      </c>
    </row>
    <row r="50" spans="2:10" x14ac:dyDescent="0.3">
      <c r="B50" s="7"/>
      <c r="C50" s="106" t="s">
        <v>118</v>
      </c>
      <c r="D50" s="104"/>
      <c r="E50" s="104"/>
      <c r="F50" s="105"/>
      <c r="G50" s="13">
        <v>2310</v>
      </c>
      <c r="H50" s="11"/>
      <c r="I50" s="11">
        <f>ROUND(I48*'Données constantes'!C4,2)</f>
        <v>1458.35</v>
      </c>
      <c r="J50" s="225"/>
    </row>
    <row r="51" spans="2:10" ht="15.75" customHeight="1" x14ac:dyDescent="0.3">
      <c r="B51" s="7"/>
      <c r="C51" s="480" t="s">
        <v>145</v>
      </c>
      <c r="D51" s="481"/>
      <c r="E51" s="481"/>
      <c r="F51" s="482"/>
      <c r="G51" s="13"/>
      <c r="H51" s="11"/>
      <c r="I51" s="11"/>
    </row>
    <row r="54" spans="2:10" x14ac:dyDescent="0.3">
      <c r="B54" s="47"/>
      <c r="C54" s="47"/>
      <c r="D54" s="47"/>
      <c r="E54" s="456" t="s">
        <v>2</v>
      </c>
      <c r="F54" s="456"/>
      <c r="G54" s="47"/>
      <c r="H54" s="47"/>
      <c r="I54" s="47" t="s">
        <v>534</v>
      </c>
    </row>
    <row r="55" spans="2:10" ht="28.8" x14ac:dyDescent="0.3">
      <c r="B55" s="323" t="s">
        <v>3</v>
      </c>
      <c r="C55" s="473" t="s">
        <v>554</v>
      </c>
      <c r="D55" s="474"/>
      <c r="E55" s="474"/>
      <c r="F55" s="475"/>
      <c r="G55" s="326" t="s">
        <v>512</v>
      </c>
      <c r="H55" s="327" t="s">
        <v>4</v>
      </c>
      <c r="I55" s="327" t="s">
        <v>5</v>
      </c>
    </row>
    <row r="56" spans="2:10" x14ac:dyDescent="0.3">
      <c r="B56" s="361" t="s">
        <v>93</v>
      </c>
      <c r="C56" s="503"/>
      <c r="D56" s="504"/>
      <c r="E56" s="504"/>
      <c r="F56" s="505"/>
      <c r="G56" s="359"/>
      <c r="H56" s="360"/>
      <c r="I56" s="360"/>
    </row>
    <row r="57" spans="2:10" x14ac:dyDescent="0.3">
      <c r="B57" s="112" t="s">
        <v>147</v>
      </c>
      <c r="C57" s="500" t="s">
        <v>46</v>
      </c>
      <c r="D57" s="501"/>
      <c r="E57" s="501"/>
      <c r="F57" s="502"/>
      <c r="G57" s="114">
        <v>5100</v>
      </c>
      <c r="H57" s="115">
        <v>7250</v>
      </c>
      <c r="I57" s="115"/>
      <c r="J57" s="233"/>
    </row>
    <row r="58" spans="2:10" x14ac:dyDescent="0.3">
      <c r="B58" s="112"/>
      <c r="C58" s="113" t="s">
        <v>115</v>
      </c>
      <c r="D58" s="116"/>
      <c r="E58" s="116"/>
      <c r="F58" s="117"/>
      <c r="G58" s="114">
        <v>1105</v>
      </c>
      <c r="H58" s="115">
        <f>ROUND(H57*'Données constantes'!C3,2)</f>
        <v>362.5</v>
      </c>
      <c r="I58" s="115"/>
      <c r="J58" s="293"/>
    </row>
    <row r="59" spans="2:10" x14ac:dyDescent="0.3">
      <c r="B59" s="112"/>
      <c r="C59" s="113" t="s">
        <v>119</v>
      </c>
      <c r="D59" s="116"/>
      <c r="E59" s="116"/>
      <c r="F59" s="117"/>
      <c r="G59" s="114">
        <v>1110</v>
      </c>
      <c r="H59" s="115">
        <f>ROUND(H57*'Données constantes'!C4,2)</f>
        <v>723.19</v>
      </c>
      <c r="I59" s="115"/>
    </row>
    <row r="60" spans="2:10" x14ac:dyDescent="0.3">
      <c r="B60" s="112"/>
      <c r="C60" s="106" t="s">
        <v>116</v>
      </c>
      <c r="D60" s="116"/>
      <c r="E60" s="116"/>
      <c r="F60" s="117"/>
      <c r="G60" s="114">
        <v>1010</v>
      </c>
      <c r="H60" s="115"/>
      <c r="I60" s="115">
        <f>SUM(H57:H59)</f>
        <v>8335.69</v>
      </c>
      <c r="J60" s="225"/>
    </row>
    <row r="61" spans="2:10" ht="30" customHeight="1" x14ac:dyDescent="0.3">
      <c r="B61" s="112"/>
      <c r="C61" s="494" t="s">
        <v>627</v>
      </c>
      <c r="D61" s="495"/>
      <c r="E61" s="495"/>
      <c r="F61" s="496"/>
      <c r="G61" s="114"/>
      <c r="H61" s="115"/>
      <c r="I61" s="115"/>
    </row>
    <row r="62" spans="2:10" x14ac:dyDescent="0.3">
      <c r="B62" s="112"/>
      <c r="C62" s="113"/>
      <c r="D62" s="116"/>
      <c r="E62" s="116"/>
      <c r="F62" s="117"/>
      <c r="G62" s="114"/>
      <c r="H62" s="115"/>
      <c r="I62" s="115"/>
    </row>
    <row r="63" spans="2:10" x14ac:dyDescent="0.3">
      <c r="B63" s="112" t="s">
        <v>93</v>
      </c>
      <c r="C63" s="232" t="s">
        <v>122</v>
      </c>
      <c r="D63" s="116"/>
      <c r="E63" s="116"/>
      <c r="F63" s="117"/>
      <c r="G63" s="114"/>
      <c r="H63" s="115"/>
      <c r="I63" s="115"/>
    </row>
    <row r="64" spans="2:10" x14ac:dyDescent="0.3">
      <c r="B64" s="6" t="s">
        <v>148</v>
      </c>
      <c r="C64" s="483" t="s">
        <v>21</v>
      </c>
      <c r="D64" s="484"/>
      <c r="E64" s="484"/>
      <c r="F64" s="485"/>
      <c r="G64" s="13">
        <v>5010</v>
      </c>
      <c r="H64" s="10">
        <v>39625</v>
      </c>
      <c r="I64" s="11"/>
    </row>
    <row r="65" spans="2:10" x14ac:dyDescent="0.3">
      <c r="B65" s="7"/>
      <c r="C65" s="106" t="s">
        <v>123</v>
      </c>
      <c r="D65" s="106"/>
      <c r="E65" s="106"/>
      <c r="F65" s="106"/>
      <c r="G65" s="13">
        <v>1180</v>
      </c>
      <c r="H65" s="11"/>
      <c r="I65" s="11">
        <v>39625</v>
      </c>
    </row>
    <row r="66" spans="2:10" ht="15" customHeight="1" x14ac:dyDescent="0.3">
      <c r="B66" s="7"/>
      <c r="C66" s="489" t="s">
        <v>126</v>
      </c>
      <c r="D66" s="492"/>
      <c r="E66" s="492"/>
      <c r="F66" s="493"/>
      <c r="G66" s="13"/>
      <c r="H66" s="11"/>
      <c r="I66" s="11"/>
    </row>
    <row r="67" spans="2:10" x14ac:dyDescent="0.3">
      <c r="B67" s="7"/>
      <c r="C67" s="483"/>
      <c r="D67" s="484"/>
      <c r="E67" s="484"/>
      <c r="F67" s="485"/>
      <c r="G67" s="13"/>
      <c r="H67" s="11"/>
      <c r="I67" s="11"/>
    </row>
    <row r="68" spans="2:10" x14ac:dyDescent="0.3">
      <c r="B68" s="6" t="s">
        <v>148</v>
      </c>
      <c r="C68" s="483" t="s">
        <v>125</v>
      </c>
      <c r="D68" s="484"/>
      <c r="E68" s="484"/>
      <c r="F68" s="485"/>
      <c r="G68" s="13">
        <v>1180</v>
      </c>
      <c r="H68" s="11">
        <v>46451</v>
      </c>
      <c r="I68" s="11"/>
    </row>
    <row r="69" spans="2:10" x14ac:dyDescent="0.3">
      <c r="B69" s="7"/>
      <c r="C69" s="106" t="s">
        <v>124</v>
      </c>
      <c r="D69" s="106"/>
      <c r="E69" s="106"/>
      <c r="F69" s="106"/>
      <c r="G69" s="13">
        <v>5150</v>
      </c>
      <c r="H69" s="11"/>
      <c r="I69" s="11">
        <v>46451</v>
      </c>
    </row>
    <row r="70" spans="2:10" ht="30" customHeight="1" x14ac:dyDescent="0.3">
      <c r="B70" s="7"/>
      <c r="C70" s="489" t="s">
        <v>574</v>
      </c>
      <c r="D70" s="492"/>
      <c r="E70" s="492"/>
      <c r="F70" s="493"/>
      <c r="G70" s="13"/>
      <c r="H70" s="11"/>
      <c r="I70" s="11"/>
    </row>
    <row r="71" spans="2:10" x14ac:dyDescent="0.3">
      <c r="B71" s="7"/>
      <c r="C71" s="483"/>
      <c r="D71" s="484"/>
      <c r="E71" s="484"/>
      <c r="F71" s="485"/>
      <c r="G71" s="13"/>
      <c r="H71" s="11"/>
      <c r="I71" s="11"/>
    </row>
    <row r="72" spans="2:10" x14ac:dyDescent="0.3">
      <c r="B72" s="7"/>
      <c r="C72" s="231" t="s">
        <v>146</v>
      </c>
      <c r="D72" s="104"/>
      <c r="E72" s="104"/>
      <c r="F72" s="105"/>
      <c r="G72" s="13"/>
      <c r="H72" s="11"/>
      <c r="I72" s="11"/>
    </row>
    <row r="73" spans="2:10" x14ac:dyDescent="0.3">
      <c r="B73" s="6" t="s">
        <v>148</v>
      </c>
      <c r="C73" s="483" t="s">
        <v>19</v>
      </c>
      <c r="D73" s="484"/>
      <c r="E73" s="484"/>
      <c r="F73" s="485"/>
      <c r="G73" s="13">
        <v>4500</v>
      </c>
      <c r="H73" s="11">
        <f>I15+I48</f>
        <v>23260</v>
      </c>
      <c r="I73" s="11"/>
    </row>
    <row r="74" spans="2:10" x14ac:dyDescent="0.3">
      <c r="B74" s="6"/>
      <c r="C74" s="46" t="s">
        <v>124</v>
      </c>
      <c r="D74" s="104"/>
      <c r="E74" s="104"/>
      <c r="F74" s="105"/>
      <c r="G74" s="13">
        <v>5150</v>
      </c>
      <c r="H74" s="11">
        <v>46451</v>
      </c>
      <c r="I74" s="11"/>
    </row>
    <row r="75" spans="2:10" x14ac:dyDescent="0.3">
      <c r="B75" s="6"/>
      <c r="C75" s="46" t="s">
        <v>139</v>
      </c>
      <c r="D75" s="104"/>
      <c r="E75" s="104"/>
      <c r="F75" s="105"/>
      <c r="G75" s="13">
        <v>5110</v>
      </c>
      <c r="H75" s="11">
        <f>I21</f>
        <v>1425</v>
      </c>
      <c r="I75" s="11"/>
    </row>
    <row r="76" spans="2:10" x14ac:dyDescent="0.3">
      <c r="B76" s="6"/>
      <c r="C76" s="106" t="s">
        <v>127</v>
      </c>
      <c r="D76" s="104"/>
      <c r="E76" s="104"/>
      <c r="F76" s="105"/>
      <c r="G76" s="13">
        <v>5999</v>
      </c>
      <c r="H76" s="11"/>
      <c r="I76" s="11">
        <f>SUM(H73:H75)</f>
        <v>71136</v>
      </c>
      <c r="J76" s="225"/>
    </row>
    <row r="77" spans="2:10" x14ac:dyDescent="0.3">
      <c r="B77" s="7"/>
      <c r="C77" s="483" t="s">
        <v>128</v>
      </c>
      <c r="D77" s="484"/>
      <c r="E77" s="484"/>
      <c r="F77" s="485"/>
      <c r="G77" s="13"/>
      <c r="H77" s="11"/>
      <c r="I77" s="11"/>
    </row>
    <row r="78" spans="2:10" x14ac:dyDescent="0.3">
      <c r="B78" s="7"/>
      <c r="C78" s="46"/>
      <c r="D78" s="104"/>
      <c r="E78" s="104"/>
      <c r="F78" s="105"/>
      <c r="G78" s="13"/>
      <c r="H78" s="11"/>
      <c r="I78" s="11"/>
    </row>
    <row r="79" spans="2:10" x14ac:dyDescent="0.3">
      <c r="B79" s="6" t="s">
        <v>148</v>
      </c>
      <c r="C79" s="483" t="s">
        <v>127</v>
      </c>
      <c r="D79" s="484"/>
      <c r="E79" s="484"/>
      <c r="F79" s="485"/>
      <c r="G79" s="13">
        <v>5999</v>
      </c>
      <c r="H79" s="11">
        <f>SUM(I80:I85)</f>
        <v>62714.6</v>
      </c>
      <c r="I79" s="11"/>
    </row>
    <row r="80" spans="2:10" x14ac:dyDescent="0.3">
      <c r="B80" s="6"/>
      <c r="C80" s="106" t="s">
        <v>129</v>
      </c>
      <c r="D80" s="104"/>
      <c r="E80" s="104"/>
      <c r="F80" s="105"/>
      <c r="G80" s="13">
        <v>4520</v>
      </c>
      <c r="H80" s="11"/>
      <c r="I80" s="11">
        <f>H39</f>
        <v>159.6</v>
      </c>
    </row>
    <row r="81" spans="2:10" x14ac:dyDescent="0.3">
      <c r="B81" s="6"/>
      <c r="C81" s="106" t="s">
        <v>140</v>
      </c>
      <c r="D81" s="104"/>
      <c r="E81" s="104"/>
      <c r="F81" s="105"/>
      <c r="G81" s="13">
        <v>4510</v>
      </c>
      <c r="H81" s="11"/>
      <c r="I81" s="11">
        <f>H26</f>
        <v>660</v>
      </c>
    </row>
    <row r="82" spans="2:10" x14ac:dyDescent="0.3">
      <c r="B82" s="6"/>
      <c r="C82" s="106" t="s">
        <v>21</v>
      </c>
      <c r="D82" s="104"/>
      <c r="E82" s="104"/>
      <c r="F82" s="105"/>
      <c r="G82" s="13">
        <v>5010</v>
      </c>
      <c r="H82" s="11"/>
      <c r="I82" s="11">
        <v>39625</v>
      </c>
    </row>
    <row r="83" spans="2:10" x14ac:dyDescent="0.3">
      <c r="B83" s="6"/>
      <c r="C83" s="106" t="s">
        <v>46</v>
      </c>
      <c r="D83" s="104"/>
      <c r="E83" s="104"/>
      <c r="F83" s="105"/>
      <c r="G83" s="13">
        <v>5100</v>
      </c>
      <c r="H83" s="11"/>
      <c r="I83" s="11">
        <f>H8+H57</f>
        <v>19870</v>
      </c>
    </row>
    <row r="84" spans="2:10" x14ac:dyDescent="0.3">
      <c r="B84" s="6"/>
      <c r="C84" s="106" t="s">
        <v>570</v>
      </c>
      <c r="D84" s="104"/>
      <c r="E84" s="104"/>
      <c r="F84" s="105"/>
      <c r="G84" s="13">
        <v>5130</v>
      </c>
      <c r="H84" s="11"/>
      <c r="I84" s="11">
        <f>H32</f>
        <v>275</v>
      </c>
      <c r="J84" s="225"/>
    </row>
    <row r="85" spans="2:10" x14ac:dyDescent="0.3">
      <c r="B85" s="6"/>
      <c r="C85" s="136" t="s">
        <v>194</v>
      </c>
      <c r="D85" s="428"/>
      <c r="E85" s="428"/>
      <c r="F85" s="429"/>
      <c r="G85" s="13">
        <v>5815</v>
      </c>
      <c r="H85" s="11"/>
      <c r="I85" s="11">
        <v>2125</v>
      </c>
      <c r="J85" s="225"/>
    </row>
    <row r="86" spans="2:10" x14ac:dyDescent="0.3">
      <c r="B86" s="7"/>
      <c r="C86" s="483" t="s">
        <v>130</v>
      </c>
      <c r="D86" s="484"/>
      <c r="E86" s="484"/>
      <c r="F86" s="485"/>
      <c r="G86" s="13"/>
      <c r="H86" s="11"/>
      <c r="I86" s="11"/>
    </row>
    <row r="88" spans="2:10" x14ac:dyDescent="0.3">
      <c r="B88" s="220" t="s">
        <v>90</v>
      </c>
    </row>
    <row r="89" spans="2:10" x14ac:dyDescent="0.3">
      <c r="B89" s="468" t="s">
        <v>576</v>
      </c>
      <c r="C89" s="468"/>
      <c r="D89" s="468"/>
      <c r="E89" s="468"/>
      <c r="F89" s="468"/>
      <c r="G89" s="468"/>
      <c r="H89" s="468"/>
    </row>
    <row r="90" spans="2:10" x14ac:dyDescent="0.3">
      <c r="B90" s="468" t="s">
        <v>0</v>
      </c>
      <c r="C90" s="468"/>
      <c r="D90" s="468"/>
      <c r="E90" s="468"/>
      <c r="F90" s="468"/>
      <c r="G90" s="468"/>
      <c r="H90" s="468"/>
    </row>
    <row r="91" spans="2:10" x14ac:dyDescent="0.3">
      <c r="B91" s="468" t="s">
        <v>134</v>
      </c>
      <c r="C91" s="468"/>
      <c r="D91" s="468"/>
      <c r="E91" s="468"/>
      <c r="F91" s="468"/>
      <c r="G91" s="468"/>
      <c r="H91" s="468"/>
    </row>
    <row r="92" spans="2:10" x14ac:dyDescent="0.3">
      <c r="B92" s="466" t="s">
        <v>19</v>
      </c>
      <c r="C92" s="466"/>
      <c r="D92" s="466"/>
      <c r="E92" s="466"/>
      <c r="F92" s="33"/>
      <c r="G92" s="33"/>
      <c r="H92" s="25">
        <f>I15+I48</f>
        <v>23260</v>
      </c>
    </row>
    <row r="93" spans="2:10" x14ac:dyDescent="0.3">
      <c r="B93" s="43" t="s">
        <v>31</v>
      </c>
      <c r="C93" s="45"/>
      <c r="D93" s="45"/>
      <c r="E93" s="45"/>
      <c r="F93" s="25"/>
      <c r="G93" s="25">
        <f>H39</f>
        <v>159.6</v>
      </c>
      <c r="H93" s="25"/>
    </row>
    <row r="94" spans="2:10" x14ac:dyDescent="0.3">
      <c r="B94" s="43" t="s">
        <v>555</v>
      </c>
      <c r="C94" s="45"/>
      <c r="D94" s="45"/>
      <c r="E94" s="45"/>
      <c r="F94" s="33"/>
      <c r="G94" s="34">
        <f>H26</f>
        <v>660</v>
      </c>
      <c r="H94" s="27">
        <f>G93+G94</f>
        <v>819.6</v>
      </c>
    </row>
    <row r="95" spans="2:10" x14ac:dyDescent="0.3">
      <c r="B95" s="431" t="s">
        <v>34</v>
      </c>
      <c r="C95" s="431"/>
      <c r="D95" s="45"/>
      <c r="E95" s="45"/>
      <c r="F95" s="33"/>
      <c r="G95" s="33"/>
      <c r="H95" s="25">
        <f>H92-H94</f>
        <v>22440.400000000001</v>
      </c>
    </row>
    <row r="96" spans="2:10" x14ac:dyDescent="0.3">
      <c r="B96" s="466" t="s">
        <v>20</v>
      </c>
      <c r="C96" s="466"/>
      <c r="D96" s="466"/>
      <c r="E96" s="466"/>
      <c r="F96" s="33"/>
      <c r="G96" s="33"/>
      <c r="H96" s="33"/>
    </row>
    <row r="97" spans="2:8" x14ac:dyDescent="0.3">
      <c r="B97" s="467" t="s">
        <v>21</v>
      </c>
      <c r="C97" s="467"/>
      <c r="D97" s="467"/>
      <c r="E97" s="467"/>
      <c r="F97" s="30"/>
      <c r="G97" s="120">
        <v>39625</v>
      </c>
      <c r="H97" s="25"/>
    </row>
    <row r="98" spans="2:8" x14ac:dyDescent="0.3">
      <c r="B98" s="43" t="s">
        <v>22</v>
      </c>
      <c r="C98" s="14"/>
      <c r="D98" s="14"/>
      <c r="E98" s="14"/>
      <c r="F98" s="25">
        <f>H8+H57</f>
        <v>19870</v>
      </c>
      <c r="G98" s="33"/>
      <c r="H98" s="33"/>
    </row>
    <row r="99" spans="2:8" x14ac:dyDescent="0.3">
      <c r="B99" s="43" t="s">
        <v>460</v>
      </c>
      <c r="C99" s="14"/>
      <c r="D99" s="14"/>
      <c r="E99" s="14"/>
      <c r="F99" s="30">
        <f>I21</f>
        <v>1425</v>
      </c>
      <c r="G99" s="33"/>
      <c r="H99" s="33"/>
    </row>
    <row r="100" spans="2:8" x14ac:dyDescent="0.3">
      <c r="B100" s="43" t="s">
        <v>571</v>
      </c>
      <c r="C100" s="14"/>
      <c r="D100" s="14"/>
      <c r="E100" s="14"/>
      <c r="F100" s="34">
        <f>H32</f>
        <v>275</v>
      </c>
      <c r="G100" s="333"/>
      <c r="H100" s="33"/>
    </row>
    <row r="101" spans="2:8" x14ac:dyDescent="0.3">
      <c r="B101" s="328" t="s">
        <v>367</v>
      </c>
      <c r="C101" s="14"/>
      <c r="D101" s="14"/>
      <c r="E101" s="14"/>
      <c r="F101" s="30"/>
      <c r="G101" s="34">
        <f>+F98-F99+F100</f>
        <v>18720</v>
      </c>
      <c r="H101" s="33"/>
    </row>
    <row r="102" spans="2:8" x14ac:dyDescent="0.3">
      <c r="B102" s="43" t="s">
        <v>23</v>
      </c>
      <c r="C102" s="14"/>
      <c r="D102" s="14"/>
      <c r="E102" s="14"/>
      <c r="F102" s="30"/>
      <c r="G102" s="25">
        <f>+G97+G101</f>
        <v>58345</v>
      </c>
      <c r="H102" s="33"/>
    </row>
    <row r="103" spans="2:8" x14ac:dyDescent="0.3">
      <c r="B103" s="43" t="s">
        <v>26</v>
      </c>
      <c r="C103" s="14"/>
      <c r="D103" s="14"/>
      <c r="E103" s="14"/>
      <c r="F103" s="30"/>
      <c r="G103" s="34">
        <f>I69</f>
        <v>46451</v>
      </c>
      <c r="H103" s="33"/>
    </row>
    <row r="104" spans="2:8" x14ac:dyDescent="0.3">
      <c r="B104" s="43" t="s">
        <v>20</v>
      </c>
      <c r="C104" s="14"/>
      <c r="D104" s="14"/>
      <c r="E104" s="14"/>
      <c r="F104" s="30"/>
      <c r="G104" s="33"/>
      <c r="H104" s="34">
        <f>G102-G103</f>
        <v>11894</v>
      </c>
    </row>
    <row r="105" spans="2:8" x14ac:dyDescent="0.3">
      <c r="B105" s="45" t="s">
        <v>24</v>
      </c>
      <c r="C105" s="14"/>
      <c r="D105" s="14"/>
      <c r="E105" s="14"/>
      <c r="F105" s="30"/>
      <c r="G105" s="33"/>
      <c r="H105" s="25">
        <f>H95-H104</f>
        <v>10546.400000000001</v>
      </c>
    </row>
    <row r="106" spans="2:8" x14ac:dyDescent="0.3">
      <c r="B106" s="335" t="s">
        <v>566</v>
      </c>
      <c r="C106" s="14"/>
      <c r="D106" s="14"/>
      <c r="E106" s="14"/>
      <c r="F106" s="30"/>
      <c r="G106" s="33"/>
      <c r="H106" s="34">
        <v>2125</v>
      </c>
    </row>
    <row r="107" spans="2:8" ht="15" thickBot="1" x14ac:dyDescent="0.35">
      <c r="B107" s="466" t="s">
        <v>39</v>
      </c>
      <c r="C107" s="466"/>
      <c r="D107" s="466"/>
      <c r="E107" s="466"/>
      <c r="F107" s="30"/>
      <c r="G107" s="33"/>
      <c r="H107" s="35">
        <f>H105-H106</f>
        <v>8421.4000000000015</v>
      </c>
    </row>
    <row r="108" spans="2:8" ht="15" thickTop="1" x14ac:dyDescent="0.3"/>
  </sheetData>
  <mergeCells count="50">
    <mergeCell ref="C77:F77"/>
    <mergeCell ref="C56:F56"/>
    <mergeCell ref="C61:F61"/>
    <mergeCell ref="C68:F68"/>
    <mergeCell ref="C70:F70"/>
    <mergeCell ref="C71:F71"/>
    <mergeCell ref="C73:F73"/>
    <mergeCell ref="C41:F41"/>
    <mergeCell ref="B92:E92"/>
    <mergeCell ref="B97:E97"/>
    <mergeCell ref="B107:E107"/>
    <mergeCell ref="B89:H89"/>
    <mergeCell ref="B90:H90"/>
    <mergeCell ref="B91:H91"/>
    <mergeCell ref="B96:E96"/>
    <mergeCell ref="C79:F79"/>
    <mergeCell ref="C86:F86"/>
    <mergeCell ref="E54:F54"/>
    <mergeCell ref="C55:F55"/>
    <mergeCell ref="C57:F57"/>
    <mergeCell ref="C64:F64"/>
    <mergeCell ref="C66:F66"/>
    <mergeCell ref="C67:F67"/>
    <mergeCell ref="C47:F47"/>
    <mergeCell ref="C51:F51"/>
    <mergeCell ref="C27:F27"/>
    <mergeCell ref="C28:F28"/>
    <mergeCell ref="C20:F20"/>
    <mergeCell ref="C43:F43"/>
    <mergeCell ref="C45:F45"/>
    <mergeCell ref="C24:F24"/>
    <mergeCell ref="C26:F26"/>
    <mergeCell ref="C30:F30"/>
    <mergeCell ref="C32:F32"/>
    <mergeCell ref="C36:F36"/>
    <mergeCell ref="C33:F33"/>
    <mergeCell ref="C34:F34"/>
    <mergeCell ref="C38:F38"/>
    <mergeCell ref="C39:F39"/>
    <mergeCell ref="B1:I1"/>
    <mergeCell ref="E5:F5"/>
    <mergeCell ref="C6:F6"/>
    <mergeCell ref="C7:F7"/>
    <mergeCell ref="C8:F8"/>
    <mergeCell ref="C2:D2"/>
    <mergeCell ref="C12:F12"/>
    <mergeCell ref="C13:F13"/>
    <mergeCell ref="C14:F14"/>
    <mergeCell ref="C18:F18"/>
    <mergeCell ref="C19:F19"/>
  </mergeCells>
  <pageMargins left="0.7" right="0.7" top="0.75" bottom="0.75" header="0.3" footer="0.3"/>
  <pageSetup paperSize="120" scale="70" fitToHeight="0" orientation="portrait" horizontalDpi="1200" verticalDpi="1200" r:id="rId1"/>
  <headerFooter>
    <oddFooter>&amp;LReproduction interdite © TC Média Livres Inc.  &amp;RComptabilité 2</oddFooter>
  </headerFooter>
  <rowBreaks count="1" manualBreakCount="1">
    <brk id="52"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84"/>
  <sheetViews>
    <sheetView showGridLines="0" zoomScaleNormal="100" workbookViewId="0">
      <selection activeCell="G16" sqref="G16"/>
    </sheetView>
  </sheetViews>
  <sheetFormatPr baseColWidth="10" defaultColWidth="11.44140625" defaultRowHeight="14.4" x14ac:dyDescent="0.3"/>
  <cols>
    <col min="1" max="1" width="0.88671875" style="1" customWidth="1"/>
    <col min="2" max="9" width="15.6640625" style="1" customWidth="1"/>
    <col min="10" max="10" width="2.6640625" style="1" customWidth="1"/>
    <col min="11" max="16384" width="11.44140625" style="1"/>
  </cols>
  <sheetData>
    <row r="1" spans="2:10" ht="15.6" x14ac:dyDescent="0.3">
      <c r="B1" s="455" t="s">
        <v>15</v>
      </c>
      <c r="C1" s="455"/>
      <c r="D1" s="455"/>
      <c r="E1" s="455"/>
      <c r="F1" s="455"/>
      <c r="G1" s="455"/>
      <c r="H1" s="455"/>
      <c r="I1" s="455"/>
    </row>
    <row r="2" spans="2:10" ht="15.6" x14ac:dyDescent="0.3">
      <c r="B2" s="2" t="s">
        <v>149</v>
      </c>
      <c r="C2" s="506" t="s">
        <v>150</v>
      </c>
      <c r="D2" s="506"/>
      <c r="E2" s="2"/>
    </row>
    <row r="3" spans="2:10" ht="15.6" x14ac:dyDescent="0.3">
      <c r="B3" s="2"/>
      <c r="C3" s="2"/>
      <c r="D3" s="2"/>
      <c r="E3" s="2"/>
    </row>
    <row r="4" spans="2:10" x14ac:dyDescent="0.3">
      <c r="B4" s="47"/>
      <c r="C4" s="47"/>
      <c r="D4" s="47"/>
      <c r="E4" s="456" t="s">
        <v>2</v>
      </c>
      <c r="F4" s="456"/>
      <c r="G4" s="47"/>
      <c r="H4" s="47"/>
      <c r="I4" s="47" t="s">
        <v>535</v>
      </c>
    </row>
    <row r="5" spans="2:10" ht="28.8" x14ac:dyDescent="0.3">
      <c r="B5" s="323" t="s">
        <v>3</v>
      </c>
      <c r="C5" s="473" t="s">
        <v>554</v>
      </c>
      <c r="D5" s="474"/>
      <c r="E5" s="474"/>
      <c r="F5" s="475"/>
      <c r="G5" s="326" t="s">
        <v>512</v>
      </c>
      <c r="H5" s="327" t="s">
        <v>4</v>
      </c>
      <c r="I5" s="327" t="s">
        <v>5</v>
      </c>
    </row>
    <row r="6" spans="2:10" x14ac:dyDescent="0.3">
      <c r="B6" s="5" t="s">
        <v>93</v>
      </c>
      <c r="C6" s="476"/>
      <c r="D6" s="477"/>
      <c r="E6" s="477"/>
      <c r="F6" s="478"/>
      <c r="G6" s="12"/>
      <c r="H6" s="9"/>
      <c r="I6" s="9"/>
    </row>
    <row r="7" spans="2:10" x14ac:dyDescent="0.3">
      <c r="B7" s="6" t="s">
        <v>157</v>
      </c>
      <c r="C7" s="483" t="s">
        <v>120</v>
      </c>
      <c r="D7" s="484"/>
      <c r="E7" s="484"/>
      <c r="F7" s="485"/>
      <c r="G7" s="13">
        <v>1100</v>
      </c>
      <c r="H7" s="10">
        <f>SUM(I8:I10)</f>
        <v>4847.88</v>
      </c>
      <c r="I7" s="11"/>
    </row>
    <row r="8" spans="2:10" x14ac:dyDescent="0.3">
      <c r="B8" s="6"/>
      <c r="C8" s="106" t="s">
        <v>19</v>
      </c>
      <c r="D8" s="104"/>
      <c r="E8" s="104"/>
      <c r="F8" s="105"/>
      <c r="G8" s="13">
        <v>4500</v>
      </c>
      <c r="H8" s="11"/>
      <c r="I8" s="11">
        <v>4216.47</v>
      </c>
    </row>
    <row r="9" spans="2:10" x14ac:dyDescent="0.3">
      <c r="B9" s="6"/>
      <c r="C9" s="106" t="s">
        <v>117</v>
      </c>
      <c r="D9" s="104"/>
      <c r="E9" s="104"/>
      <c r="F9" s="105"/>
      <c r="G9" s="13">
        <v>2305</v>
      </c>
      <c r="H9" s="11"/>
      <c r="I9" s="11">
        <f>ROUND(I8*'Données constantes'!C3,2)</f>
        <v>210.82</v>
      </c>
    </row>
    <row r="10" spans="2:10" x14ac:dyDescent="0.3">
      <c r="B10" s="7"/>
      <c r="C10" s="106" t="s">
        <v>118</v>
      </c>
      <c r="D10" s="106"/>
      <c r="E10" s="106"/>
      <c r="F10" s="106"/>
      <c r="G10" s="13">
        <v>2310</v>
      </c>
      <c r="H10" s="11"/>
      <c r="I10" s="11">
        <f>ROUND(I8*'Données constantes'!C4,2)</f>
        <v>420.59</v>
      </c>
      <c r="J10" s="225"/>
    </row>
    <row r="11" spans="2:10" ht="30" customHeight="1" x14ac:dyDescent="0.3">
      <c r="B11" s="7"/>
      <c r="C11" s="489" t="s">
        <v>628</v>
      </c>
      <c r="D11" s="490"/>
      <c r="E11" s="490"/>
      <c r="F11" s="491"/>
      <c r="G11" s="13"/>
      <c r="H11" s="11"/>
      <c r="I11" s="11"/>
    </row>
    <row r="12" spans="2:10" x14ac:dyDescent="0.3">
      <c r="B12" s="7"/>
      <c r="C12" s="483"/>
      <c r="D12" s="484"/>
      <c r="E12" s="484"/>
      <c r="F12" s="485"/>
      <c r="G12" s="13"/>
      <c r="H12" s="11"/>
      <c r="I12" s="11"/>
    </row>
    <row r="13" spans="2:10" x14ac:dyDescent="0.3">
      <c r="B13" s="6" t="s">
        <v>157</v>
      </c>
      <c r="C13" s="486" t="s">
        <v>20</v>
      </c>
      <c r="D13" s="487"/>
      <c r="E13" s="487"/>
      <c r="F13" s="488"/>
      <c r="G13" s="13">
        <v>5000</v>
      </c>
      <c r="H13" s="11">
        <v>2915</v>
      </c>
      <c r="I13" s="11"/>
    </row>
    <row r="14" spans="2:10" x14ac:dyDescent="0.3">
      <c r="B14" s="6"/>
      <c r="C14" s="106" t="s">
        <v>123</v>
      </c>
      <c r="D14" s="104"/>
      <c r="E14" s="104"/>
      <c r="F14" s="105"/>
      <c r="G14" s="13">
        <v>1180</v>
      </c>
      <c r="H14" s="11"/>
      <c r="I14" s="11">
        <v>2915</v>
      </c>
    </row>
    <row r="15" spans="2:10" ht="30" customHeight="1" x14ac:dyDescent="0.3">
      <c r="B15" s="7"/>
      <c r="C15" s="480" t="s">
        <v>629</v>
      </c>
      <c r="D15" s="481"/>
      <c r="E15" s="481"/>
      <c r="F15" s="482"/>
      <c r="G15" s="13"/>
      <c r="H15" s="11"/>
      <c r="I15" s="11"/>
    </row>
    <row r="16" spans="2:10" x14ac:dyDescent="0.3">
      <c r="B16" s="7"/>
      <c r="C16" s="483"/>
      <c r="D16" s="484"/>
      <c r="E16" s="484"/>
      <c r="F16" s="485"/>
      <c r="G16" s="13"/>
      <c r="H16" s="11"/>
      <c r="I16" s="11"/>
    </row>
    <row r="17" spans="2:10" x14ac:dyDescent="0.3">
      <c r="B17" s="6" t="s">
        <v>158</v>
      </c>
      <c r="C17" s="483" t="s">
        <v>123</v>
      </c>
      <c r="D17" s="484"/>
      <c r="E17" s="484"/>
      <c r="F17" s="485"/>
      <c r="G17" s="13">
        <v>1180</v>
      </c>
      <c r="H17" s="11">
        <v>11193.22</v>
      </c>
      <c r="I17" s="11"/>
    </row>
    <row r="18" spans="2:10" x14ac:dyDescent="0.3">
      <c r="B18" s="7"/>
      <c r="C18" s="483" t="s">
        <v>115</v>
      </c>
      <c r="D18" s="484"/>
      <c r="E18" s="484"/>
      <c r="F18" s="485"/>
      <c r="G18" s="13">
        <v>1105</v>
      </c>
      <c r="H18" s="11">
        <f>ROUND(H17*'Données constantes'!C3,2)</f>
        <v>559.66</v>
      </c>
      <c r="I18" s="11"/>
    </row>
    <row r="19" spans="2:10" x14ac:dyDescent="0.3">
      <c r="B19" s="7"/>
      <c r="C19" s="483" t="s">
        <v>119</v>
      </c>
      <c r="D19" s="484"/>
      <c r="E19" s="484"/>
      <c r="F19" s="485"/>
      <c r="G19" s="13">
        <v>1110</v>
      </c>
      <c r="H19" s="11">
        <f>ROUND(H17*'Données constantes'!C4,2)</f>
        <v>1116.52</v>
      </c>
      <c r="I19" s="11"/>
    </row>
    <row r="20" spans="2:10" x14ac:dyDescent="0.3">
      <c r="B20" s="7"/>
      <c r="C20" s="106" t="s">
        <v>9</v>
      </c>
      <c r="D20" s="104"/>
      <c r="E20" s="104"/>
      <c r="F20" s="105"/>
      <c r="G20" s="13">
        <v>2100</v>
      </c>
      <c r="H20" s="11"/>
      <c r="I20" s="11">
        <f>SUM(H17:H19)</f>
        <v>12869.4</v>
      </c>
      <c r="J20" s="225"/>
    </row>
    <row r="21" spans="2:10" ht="30" customHeight="1" x14ac:dyDescent="0.3">
      <c r="B21" s="7"/>
      <c r="C21" s="480" t="s">
        <v>579</v>
      </c>
      <c r="D21" s="481"/>
      <c r="E21" s="481"/>
      <c r="F21" s="482"/>
      <c r="G21" s="13"/>
      <c r="H21" s="11"/>
      <c r="I21" s="11"/>
    </row>
    <row r="22" spans="2:10" x14ac:dyDescent="0.3">
      <c r="B22" s="7"/>
      <c r="C22" s="46"/>
      <c r="D22" s="104"/>
      <c r="E22" s="104"/>
      <c r="F22" s="105"/>
      <c r="G22" s="13"/>
      <c r="H22" s="11"/>
      <c r="I22" s="11"/>
    </row>
    <row r="23" spans="2:10" x14ac:dyDescent="0.3">
      <c r="B23" s="6" t="s">
        <v>159</v>
      </c>
      <c r="C23" s="483" t="s">
        <v>123</v>
      </c>
      <c r="D23" s="484"/>
      <c r="E23" s="484"/>
      <c r="F23" s="485"/>
      <c r="G23" s="13">
        <v>1180</v>
      </c>
      <c r="H23" s="11">
        <v>734.62</v>
      </c>
      <c r="I23" s="11"/>
    </row>
    <row r="24" spans="2:10" x14ac:dyDescent="0.3">
      <c r="B24" s="6"/>
      <c r="C24" s="483" t="s">
        <v>115</v>
      </c>
      <c r="D24" s="484"/>
      <c r="E24" s="484"/>
      <c r="F24" s="485"/>
      <c r="G24" s="13">
        <v>1105</v>
      </c>
      <c r="H24" s="11">
        <f>ROUND(H23*'Données constantes'!C3,2)</f>
        <v>36.729999999999997</v>
      </c>
      <c r="I24" s="11"/>
    </row>
    <row r="25" spans="2:10" x14ac:dyDescent="0.3">
      <c r="B25" s="6"/>
      <c r="C25" s="483" t="s">
        <v>119</v>
      </c>
      <c r="D25" s="484"/>
      <c r="E25" s="484"/>
      <c r="F25" s="485"/>
      <c r="G25" s="13">
        <v>1110</v>
      </c>
      <c r="H25" s="11">
        <f>ROUND(H23*'Données constantes'!C4,2)</f>
        <v>73.28</v>
      </c>
      <c r="I25" s="11"/>
    </row>
    <row r="26" spans="2:10" x14ac:dyDescent="0.3">
      <c r="B26" s="6"/>
      <c r="C26" s="106" t="s">
        <v>9</v>
      </c>
      <c r="D26" s="104"/>
      <c r="E26" s="104"/>
      <c r="F26" s="105"/>
      <c r="G26" s="13">
        <v>2100</v>
      </c>
      <c r="H26" s="11"/>
      <c r="I26" s="11">
        <f>SUM(H23:H25)</f>
        <v>844.63</v>
      </c>
      <c r="J26" s="225"/>
    </row>
    <row r="27" spans="2:10" ht="30" customHeight="1" x14ac:dyDescent="0.3">
      <c r="B27" s="7"/>
      <c r="C27" s="480" t="s">
        <v>580</v>
      </c>
      <c r="D27" s="481"/>
      <c r="E27" s="481"/>
      <c r="F27" s="482"/>
      <c r="G27" s="13"/>
      <c r="H27" s="11"/>
      <c r="I27" s="11"/>
    </row>
    <row r="28" spans="2:10" x14ac:dyDescent="0.3">
      <c r="B28" s="7"/>
      <c r="C28" s="46"/>
      <c r="D28" s="104"/>
      <c r="E28" s="104"/>
      <c r="F28" s="105"/>
      <c r="G28" s="13"/>
      <c r="H28" s="11"/>
      <c r="I28" s="11"/>
    </row>
    <row r="29" spans="2:10" x14ac:dyDescent="0.3">
      <c r="B29" s="6" t="s">
        <v>160</v>
      </c>
      <c r="C29" s="483" t="s">
        <v>116</v>
      </c>
      <c r="D29" s="484"/>
      <c r="E29" s="484"/>
      <c r="F29" s="485"/>
      <c r="G29" s="13">
        <v>1010</v>
      </c>
      <c r="H29" s="11">
        <f>SUM(I30:I32)</f>
        <v>14603.65</v>
      </c>
      <c r="I29" s="11"/>
    </row>
    <row r="30" spans="2:10" x14ac:dyDescent="0.3">
      <c r="B30" s="6"/>
      <c r="C30" s="106" t="s">
        <v>19</v>
      </c>
      <c r="D30" s="106"/>
      <c r="E30" s="106"/>
      <c r="F30" s="106"/>
      <c r="G30" s="13">
        <v>4500</v>
      </c>
      <c r="H30" s="11"/>
      <c r="I30" s="11">
        <v>12701.59</v>
      </c>
    </row>
    <row r="31" spans="2:10" x14ac:dyDescent="0.3">
      <c r="B31" s="6"/>
      <c r="C31" s="106" t="s">
        <v>117</v>
      </c>
      <c r="D31" s="106"/>
      <c r="E31" s="106"/>
      <c r="F31" s="106"/>
      <c r="G31" s="13">
        <v>2305</v>
      </c>
      <c r="H31" s="11"/>
      <c r="I31" s="11">
        <f>ROUND(I30*'Données constantes'!C3,2)</f>
        <v>635.08000000000004</v>
      </c>
    </row>
    <row r="32" spans="2:10" x14ac:dyDescent="0.3">
      <c r="B32" s="7"/>
      <c r="C32" s="106" t="s">
        <v>118</v>
      </c>
      <c r="D32" s="106"/>
      <c r="E32" s="106"/>
      <c r="F32" s="106"/>
      <c r="G32" s="13">
        <v>2310</v>
      </c>
      <c r="H32" s="11"/>
      <c r="I32" s="11">
        <f>ROUND(I30*'Données constantes'!C4,2)</f>
        <v>1266.98</v>
      </c>
      <c r="J32" s="225"/>
    </row>
    <row r="33" spans="2:10" ht="15" customHeight="1" x14ac:dyDescent="0.3">
      <c r="B33" s="7"/>
      <c r="C33" s="494" t="s">
        <v>162</v>
      </c>
      <c r="D33" s="495"/>
      <c r="E33" s="495"/>
      <c r="F33" s="496"/>
      <c r="G33" s="13"/>
      <c r="H33" s="11"/>
      <c r="I33" s="11"/>
    </row>
    <row r="34" spans="2:10" ht="15" customHeight="1" x14ac:dyDescent="0.3">
      <c r="B34" s="7"/>
      <c r="C34" s="107"/>
      <c r="D34" s="109"/>
      <c r="E34" s="109"/>
      <c r="F34" s="110"/>
      <c r="G34" s="13"/>
      <c r="H34" s="11"/>
      <c r="I34" s="11"/>
    </row>
    <row r="35" spans="2:10" ht="15" customHeight="1" x14ac:dyDescent="0.3">
      <c r="B35" s="6" t="s">
        <v>160</v>
      </c>
      <c r="C35" s="483" t="s">
        <v>20</v>
      </c>
      <c r="D35" s="484"/>
      <c r="E35" s="484"/>
      <c r="F35" s="485"/>
      <c r="G35" s="13">
        <v>5000</v>
      </c>
      <c r="H35" s="11">
        <v>7568</v>
      </c>
      <c r="I35" s="11"/>
    </row>
    <row r="36" spans="2:10" ht="15" customHeight="1" x14ac:dyDescent="0.3">
      <c r="B36" s="6"/>
      <c r="C36" s="106" t="s">
        <v>123</v>
      </c>
      <c r="D36" s="106"/>
      <c r="E36" s="106"/>
      <c r="F36" s="106"/>
      <c r="G36" s="13">
        <v>1180</v>
      </c>
      <c r="H36" s="11"/>
      <c r="I36" s="11">
        <v>7568</v>
      </c>
    </row>
    <row r="37" spans="2:10" ht="15" customHeight="1" x14ac:dyDescent="0.3">
      <c r="B37" s="7"/>
      <c r="C37" s="494" t="s">
        <v>163</v>
      </c>
      <c r="D37" s="495"/>
      <c r="E37" s="495"/>
      <c r="F37" s="496"/>
      <c r="G37" s="13"/>
      <c r="H37" s="11"/>
      <c r="I37" s="11"/>
    </row>
    <row r="38" spans="2:10" ht="15" customHeight="1" x14ac:dyDescent="0.3">
      <c r="B38" s="7"/>
      <c r="C38" s="107"/>
      <c r="D38" s="109"/>
      <c r="E38" s="109"/>
      <c r="F38" s="110"/>
      <c r="G38" s="13"/>
      <c r="H38" s="11"/>
      <c r="I38" s="11"/>
    </row>
    <row r="39" spans="2:10" ht="15" customHeight="1" x14ac:dyDescent="0.3">
      <c r="B39" s="6" t="s">
        <v>161</v>
      </c>
      <c r="C39" s="483" t="s">
        <v>116</v>
      </c>
      <c r="D39" s="484"/>
      <c r="E39" s="484"/>
      <c r="F39" s="485"/>
      <c r="G39" s="13">
        <v>1010</v>
      </c>
      <c r="H39" s="11">
        <f>I41-H40</f>
        <v>4763.5506000000005</v>
      </c>
      <c r="I39" s="11"/>
    </row>
    <row r="40" spans="2:10" ht="15" customHeight="1" x14ac:dyDescent="0.3">
      <c r="B40" s="6"/>
      <c r="C40" s="483" t="s">
        <v>129</v>
      </c>
      <c r="D40" s="484"/>
      <c r="E40" s="484"/>
      <c r="F40" s="485"/>
      <c r="G40" s="13">
        <v>4520</v>
      </c>
      <c r="H40" s="11">
        <f>I8*0.02</f>
        <v>84.329400000000007</v>
      </c>
      <c r="I40" s="11"/>
    </row>
    <row r="41" spans="2:10" ht="15" customHeight="1" x14ac:dyDescent="0.3">
      <c r="B41" s="7"/>
      <c r="C41" s="106" t="s">
        <v>120</v>
      </c>
      <c r="D41" s="106"/>
      <c r="E41" s="106"/>
      <c r="F41" s="106"/>
      <c r="G41" s="13">
        <v>1100</v>
      </c>
      <c r="H41" s="11"/>
      <c r="I41" s="11">
        <f>H7</f>
        <v>4847.88</v>
      </c>
      <c r="J41" s="225"/>
    </row>
    <row r="42" spans="2:10" ht="30" customHeight="1" x14ac:dyDescent="0.3">
      <c r="B42" s="7"/>
      <c r="C42" s="494" t="s">
        <v>581</v>
      </c>
      <c r="D42" s="495"/>
      <c r="E42" s="495"/>
      <c r="F42" s="496"/>
      <c r="G42" s="13"/>
      <c r="H42" s="11"/>
      <c r="I42" s="11"/>
    </row>
    <row r="43" spans="2:10" ht="15" customHeight="1" x14ac:dyDescent="0.3">
      <c r="B43" s="7"/>
      <c r="C43" s="107"/>
      <c r="D43" s="109"/>
      <c r="E43" s="109"/>
      <c r="F43" s="110"/>
      <c r="G43" s="13"/>
      <c r="H43" s="11"/>
      <c r="I43" s="11"/>
    </row>
    <row r="44" spans="2:10" x14ac:dyDescent="0.3">
      <c r="B44" s="6" t="s">
        <v>151</v>
      </c>
      <c r="C44" s="486" t="s">
        <v>120</v>
      </c>
      <c r="D44" s="487"/>
      <c r="E44" s="487"/>
      <c r="F44" s="488"/>
      <c r="G44" s="13">
        <v>1100</v>
      </c>
      <c r="H44" s="11">
        <f>SUM(I45:I47)</f>
        <v>2354.9699999999998</v>
      </c>
      <c r="I44" s="11"/>
    </row>
    <row r="45" spans="2:10" x14ac:dyDescent="0.3">
      <c r="B45" s="6"/>
      <c r="C45" s="106" t="s">
        <v>19</v>
      </c>
      <c r="D45" s="104"/>
      <c r="E45" s="104"/>
      <c r="F45" s="105"/>
      <c r="G45" s="13">
        <v>4500</v>
      </c>
      <c r="H45" s="11"/>
      <c r="I45" s="11">
        <v>2048.25</v>
      </c>
    </row>
    <row r="46" spans="2:10" x14ac:dyDescent="0.3">
      <c r="B46" s="6"/>
      <c r="C46" s="106" t="s">
        <v>117</v>
      </c>
      <c r="D46" s="104"/>
      <c r="E46" s="104"/>
      <c r="F46" s="105"/>
      <c r="G46" s="13">
        <v>2305</v>
      </c>
      <c r="H46" s="11"/>
      <c r="I46" s="11">
        <f>ROUND(I45*'Données constantes'!C3,2)</f>
        <v>102.41</v>
      </c>
    </row>
    <row r="47" spans="2:10" ht="15" customHeight="1" x14ac:dyDescent="0.3">
      <c r="B47" s="7"/>
      <c r="C47" s="106" t="s">
        <v>118</v>
      </c>
      <c r="D47" s="104"/>
      <c r="E47" s="104"/>
      <c r="F47" s="105"/>
      <c r="G47" s="13">
        <v>2310</v>
      </c>
      <c r="H47" s="11"/>
      <c r="I47" s="11">
        <f>ROUND(I45*'Données constantes'!C4,2)</f>
        <v>204.31</v>
      </c>
      <c r="J47" s="225"/>
    </row>
    <row r="48" spans="2:10" ht="15" customHeight="1" x14ac:dyDescent="0.3">
      <c r="B48" s="7"/>
      <c r="C48" s="480" t="s">
        <v>630</v>
      </c>
      <c r="D48" s="481"/>
      <c r="E48" s="481"/>
      <c r="F48" s="482"/>
      <c r="G48" s="13"/>
      <c r="H48" s="11"/>
      <c r="I48" s="11"/>
    </row>
    <row r="51" spans="2:10" x14ac:dyDescent="0.3">
      <c r="B51" s="47"/>
      <c r="C51" s="47"/>
      <c r="D51" s="47"/>
      <c r="E51" s="456" t="s">
        <v>2</v>
      </c>
      <c r="F51" s="456"/>
      <c r="G51" s="47"/>
      <c r="H51" s="47"/>
      <c r="I51" s="47" t="s">
        <v>536</v>
      </c>
    </row>
    <row r="52" spans="2:10" ht="28.8" x14ac:dyDescent="0.3">
      <c r="B52" s="323" t="s">
        <v>3</v>
      </c>
      <c r="C52" s="473" t="s">
        <v>554</v>
      </c>
      <c r="D52" s="507"/>
      <c r="E52" s="507"/>
      <c r="F52" s="508"/>
      <c r="G52" s="326" t="s">
        <v>512</v>
      </c>
      <c r="H52" s="327" t="s">
        <v>4</v>
      </c>
      <c r="I52" s="327" t="s">
        <v>5</v>
      </c>
    </row>
    <row r="53" spans="2:10" x14ac:dyDescent="0.3">
      <c r="B53" s="5" t="s">
        <v>93</v>
      </c>
      <c r="C53" s="476"/>
      <c r="D53" s="477"/>
      <c r="E53" s="477"/>
      <c r="F53" s="478"/>
      <c r="G53" s="12"/>
      <c r="H53" s="9"/>
      <c r="I53" s="115"/>
      <c r="J53" s="233"/>
    </row>
    <row r="54" spans="2:10" x14ac:dyDescent="0.3">
      <c r="B54" s="112" t="s">
        <v>151</v>
      </c>
      <c r="C54" s="113" t="s">
        <v>20</v>
      </c>
      <c r="D54" s="116"/>
      <c r="E54" s="116"/>
      <c r="F54" s="117"/>
      <c r="G54" s="114">
        <v>5000</v>
      </c>
      <c r="H54" s="115">
        <v>1295</v>
      </c>
      <c r="I54" s="115"/>
      <c r="J54" s="220"/>
    </row>
    <row r="55" spans="2:10" x14ac:dyDescent="0.3">
      <c r="B55" s="112"/>
      <c r="C55" s="106" t="s">
        <v>123</v>
      </c>
      <c r="D55" s="116"/>
      <c r="E55" s="116"/>
      <c r="F55" s="117"/>
      <c r="G55" s="114">
        <v>1180</v>
      </c>
      <c r="H55" s="115"/>
      <c r="I55" s="115">
        <v>1295</v>
      </c>
    </row>
    <row r="56" spans="2:10" ht="30" customHeight="1" x14ac:dyDescent="0.3">
      <c r="B56" s="112"/>
      <c r="C56" s="494" t="s">
        <v>631</v>
      </c>
      <c r="D56" s="495"/>
      <c r="E56" s="495"/>
      <c r="F56" s="496"/>
      <c r="G56" s="114"/>
      <c r="H56" s="115"/>
      <c r="I56" s="115"/>
    </row>
    <row r="57" spans="2:10" x14ac:dyDescent="0.3">
      <c r="B57" s="112"/>
      <c r="C57" s="113"/>
      <c r="D57" s="116"/>
      <c r="E57" s="116"/>
      <c r="F57" s="117"/>
      <c r="G57" s="114"/>
      <c r="H57" s="115"/>
      <c r="I57" s="115"/>
    </row>
    <row r="58" spans="2:10" x14ac:dyDescent="0.3">
      <c r="B58" s="112" t="s">
        <v>152</v>
      </c>
      <c r="C58" s="483" t="s">
        <v>9</v>
      </c>
      <c r="D58" s="484"/>
      <c r="E58" s="484"/>
      <c r="F58" s="485"/>
      <c r="G58" s="13">
        <v>2100</v>
      </c>
      <c r="H58" s="10">
        <f>SUM(I59:I61)</f>
        <v>724.68999999999994</v>
      </c>
      <c r="I58" s="11"/>
    </row>
    <row r="59" spans="2:10" x14ac:dyDescent="0.3">
      <c r="B59" s="7"/>
      <c r="C59" s="106" t="s">
        <v>123</v>
      </c>
      <c r="D59" s="106"/>
      <c r="E59" s="106"/>
      <c r="F59" s="106"/>
      <c r="G59" s="13">
        <v>1180</v>
      </c>
      <c r="H59" s="11"/>
      <c r="I59" s="11">
        <v>630.29999999999995</v>
      </c>
    </row>
    <row r="60" spans="2:10" x14ac:dyDescent="0.3">
      <c r="B60" s="7"/>
      <c r="C60" s="106" t="s">
        <v>115</v>
      </c>
      <c r="D60" s="106"/>
      <c r="E60" s="106"/>
      <c r="F60" s="106"/>
      <c r="G60" s="13">
        <v>1105</v>
      </c>
      <c r="H60" s="11"/>
      <c r="I60" s="11">
        <f>ROUND(I59*'Données constantes'!C3,2)</f>
        <v>31.52</v>
      </c>
    </row>
    <row r="61" spans="2:10" x14ac:dyDescent="0.3">
      <c r="B61" s="7"/>
      <c r="C61" s="106" t="s">
        <v>119</v>
      </c>
      <c r="D61" s="106"/>
      <c r="E61" s="106"/>
      <c r="F61" s="106"/>
      <c r="G61" s="13">
        <v>1110</v>
      </c>
      <c r="H61" s="11"/>
      <c r="I61" s="11">
        <f>ROUND(I59*'Données constantes'!C4,2)</f>
        <v>62.87</v>
      </c>
      <c r="J61" s="225"/>
    </row>
    <row r="62" spans="2:10" ht="14.25" customHeight="1" x14ac:dyDescent="0.3">
      <c r="B62" s="7"/>
      <c r="C62" s="489" t="s">
        <v>164</v>
      </c>
      <c r="D62" s="492"/>
      <c r="E62" s="492"/>
      <c r="F62" s="493"/>
      <c r="G62" s="13"/>
      <c r="H62" s="11"/>
      <c r="I62" s="11"/>
    </row>
    <row r="63" spans="2:10" x14ac:dyDescent="0.3">
      <c r="B63" s="7"/>
      <c r="C63" s="483"/>
      <c r="D63" s="484"/>
      <c r="E63" s="484"/>
      <c r="F63" s="485"/>
      <c r="G63" s="13"/>
      <c r="H63" s="11"/>
      <c r="I63" s="11"/>
    </row>
    <row r="64" spans="2:10" x14ac:dyDescent="0.3">
      <c r="B64" s="6" t="s">
        <v>153</v>
      </c>
      <c r="C64" s="483" t="s">
        <v>9</v>
      </c>
      <c r="D64" s="484"/>
      <c r="E64" s="484"/>
      <c r="F64" s="485"/>
      <c r="G64" s="13">
        <v>2100</v>
      </c>
      <c r="H64" s="11">
        <f>I20-H58</f>
        <v>12144.71</v>
      </c>
      <c r="I64" s="11"/>
    </row>
    <row r="65" spans="2:10" x14ac:dyDescent="0.3">
      <c r="B65" s="7"/>
      <c r="C65" s="106" t="s">
        <v>123</v>
      </c>
      <c r="D65" s="106"/>
      <c r="E65" s="106"/>
      <c r="F65" s="106"/>
      <c r="G65" s="13">
        <v>1180</v>
      </c>
      <c r="H65" s="11"/>
      <c r="I65" s="11">
        <f>ROUND((H17-I59)*0.02,2)</f>
        <v>211.26</v>
      </c>
    </row>
    <row r="66" spans="2:10" x14ac:dyDescent="0.3">
      <c r="B66" s="7"/>
      <c r="C66" s="121" t="s">
        <v>116</v>
      </c>
      <c r="D66" s="121"/>
      <c r="E66" s="121"/>
      <c r="F66" s="121"/>
      <c r="G66" s="13">
        <v>1010</v>
      </c>
      <c r="H66" s="11"/>
      <c r="I66" s="11">
        <f>H64-I65</f>
        <v>11933.449999999999</v>
      </c>
    </row>
    <row r="67" spans="2:10" ht="60" customHeight="1" x14ac:dyDescent="0.3">
      <c r="B67" s="7"/>
      <c r="C67" s="489" t="s">
        <v>632</v>
      </c>
      <c r="D67" s="492"/>
      <c r="E67" s="492"/>
      <c r="F67" s="493"/>
      <c r="G67" s="13"/>
      <c r="H67" s="11"/>
      <c r="I67" s="11"/>
    </row>
    <row r="68" spans="2:10" x14ac:dyDescent="0.3">
      <c r="B68" s="7"/>
      <c r="C68" s="483"/>
      <c r="D68" s="484"/>
      <c r="E68" s="484"/>
      <c r="F68" s="485"/>
      <c r="G68" s="13"/>
      <c r="H68" s="11"/>
      <c r="I68" s="11"/>
    </row>
    <row r="69" spans="2:10" x14ac:dyDescent="0.3">
      <c r="B69" s="6" t="s">
        <v>154</v>
      </c>
      <c r="C69" s="483" t="s">
        <v>9</v>
      </c>
      <c r="D69" s="484"/>
      <c r="E69" s="484"/>
      <c r="F69" s="485"/>
      <c r="G69" s="13">
        <v>2100</v>
      </c>
      <c r="H69" s="11">
        <f>I26</f>
        <v>844.63</v>
      </c>
      <c r="I69" s="11"/>
    </row>
    <row r="70" spans="2:10" x14ac:dyDescent="0.3">
      <c r="B70" s="7"/>
      <c r="C70" s="106" t="s">
        <v>123</v>
      </c>
      <c r="D70" s="106"/>
      <c r="E70" s="106"/>
      <c r="F70" s="106"/>
      <c r="G70" s="13">
        <v>1180</v>
      </c>
      <c r="H70" s="11"/>
      <c r="I70" s="11">
        <f>H23*0.03</f>
        <v>22.038599999999999</v>
      </c>
    </row>
    <row r="71" spans="2:10" x14ac:dyDescent="0.3">
      <c r="B71" s="7"/>
      <c r="C71" s="121" t="s">
        <v>116</v>
      </c>
      <c r="D71" s="121"/>
      <c r="E71" s="121"/>
      <c r="F71" s="121"/>
      <c r="G71" s="13">
        <v>1010</v>
      </c>
      <c r="H71" s="11"/>
      <c r="I71" s="11">
        <f>H69-I70</f>
        <v>822.59140000000002</v>
      </c>
    </row>
    <row r="72" spans="2:10" ht="30" customHeight="1" x14ac:dyDescent="0.3">
      <c r="B72" s="7"/>
      <c r="C72" s="489" t="s">
        <v>633</v>
      </c>
      <c r="D72" s="492"/>
      <c r="E72" s="492"/>
      <c r="F72" s="493"/>
      <c r="G72" s="13"/>
      <c r="H72" s="11"/>
      <c r="I72" s="11"/>
    </row>
    <row r="73" spans="2:10" x14ac:dyDescent="0.3">
      <c r="B73" s="7"/>
      <c r="C73" s="46"/>
      <c r="D73" s="104"/>
      <c r="E73" s="104"/>
      <c r="F73" s="105"/>
      <c r="G73" s="13"/>
      <c r="H73" s="11"/>
      <c r="I73" s="11"/>
    </row>
    <row r="74" spans="2:10" x14ac:dyDescent="0.3">
      <c r="B74" s="7" t="s">
        <v>155</v>
      </c>
      <c r="C74" s="46" t="s">
        <v>123</v>
      </c>
      <c r="D74" s="104"/>
      <c r="E74" s="104"/>
      <c r="F74" s="105"/>
      <c r="G74" s="13">
        <v>1180</v>
      </c>
      <c r="H74" s="11">
        <v>2308.1999999999998</v>
      </c>
      <c r="I74" s="11"/>
    </row>
    <row r="75" spans="2:10" x14ac:dyDescent="0.3">
      <c r="B75" s="7"/>
      <c r="C75" s="46" t="s">
        <v>115</v>
      </c>
      <c r="D75" s="104"/>
      <c r="E75" s="104"/>
      <c r="F75" s="105"/>
      <c r="G75" s="13">
        <v>1105</v>
      </c>
      <c r="H75" s="11">
        <f>ROUND(H74*'Données constantes'!C3,2)</f>
        <v>115.41</v>
      </c>
      <c r="I75" s="11"/>
    </row>
    <row r="76" spans="2:10" x14ac:dyDescent="0.3">
      <c r="B76" s="7"/>
      <c r="C76" s="46" t="s">
        <v>119</v>
      </c>
      <c r="D76" s="104"/>
      <c r="E76" s="104"/>
      <c r="F76" s="105"/>
      <c r="G76" s="13">
        <v>1110</v>
      </c>
      <c r="H76" s="11">
        <f>ROUND(H74*'Données constantes'!C4,2)</f>
        <v>230.24</v>
      </c>
      <c r="I76" s="11"/>
    </row>
    <row r="77" spans="2:10" x14ac:dyDescent="0.3">
      <c r="B77" s="7"/>
      <c r="C77" s="121" t="s">
        <v>116</v>
      </c>
      <c r="D77" s="104"/>
      <c r="E77" s="104"/>
      <c r="F77" s="105"/>
      <c r="G77" s="13">
        <v>1010</v>
      </c>
      <c r="H77" s="11"/>
      <c r="I77" s="11">
        <f>SUM(H74:H76)</f>
        <v>2653.8499999999995</v>
      </c>
      <c r="J77" s="225"/>
    </row>
    <row r="78" spans="2:10" ht="30" customHeight="1" x14ac:dyDescent="0.3">
      <c r="B78" s="7"/>
      <c r="C78" s="494" t="s">
        <v>634</v>
      </c>
      <c r="D78" s="495"/>
      <c r="E78" s="495"/>
      <c r="F78" s="496"/>
      <c r="G78" s="13"/>
      <c r="H78" s="11"/>
      <c r="I78" s="11"/>
    </row>
    <row r="79" spans="2:10" x14ac:dyDescent="0.3">
      <c r="B79" s="7"/>
      <c r="C79" s="46"/>
      <c r="D79" s="104"/>
      <c r="E79" s="104"/>
      <c r="F79" s="105"/>
      <c r="G79" s="13"/>
      <c r="H79" s="11"/>
      <c r="I79" s="11"/>
    </row>
    <row r="80" spans="2:10" x14ac:dyDescent="0.3">
      <c r="B80" s="112" t="s">
        <v>156</v>
      </c>
      <c r="C80" s="483" t="s">
        <v>165</v>
      </c>
      <c r="D80" s="484"/>
      <c r="E80" s="484"/>
      <c r="F80" s="485"/>
      <c r="G80" s="13">
        <v>1190</v>
      </c>
      <c r="H80" s="11">
        <v>326.02</v>
      </c>
      <c r="I80" s="11"/>
    </row>
    <row r="81" spans="2:10" x14ac:dyDescent="0.3">
      <c r="B81" s="7"/>
      <c r="C81" s="483" t="s">
        <v>115</v>
      </c>
      <c r="D81" s="484"/>
      <c r="E81" s="484"/>
      <c r="F81" s="485"/>
      <c r="G81" s="13">
        <v>1105</v>
      </c>
      <c r="H81" s="11">
        <f>ROUND(H80*'Données constantes'!C3,2)</f>
        <v>16.3</v>
      </c>
      <c r="I81" s="11"/>
    </row>
    <row r="82" spans="2:10" x14ac:dyDescent="0.3">
      <c r="B82" s="7"/>
      <c r="C82" s="483" t="s">
        <v>119</v>
      </c>
      <c r="D82" s="484"/>
      <c r="E82" s="484"/>
      <c r="F82" s="485"/>
      <c r="G82" s="13">
        <v>1110</v>
      </c>
      <c r="H82" s="11">
        <f>ROUND(H80*'Données constantes'!C4,2)</f>
        <v>32.520000000000003</v>
      </c>
      <c r="I82" s="11"/>
    </row>
    <row r="83" spans="2:10" x14ac:dyDescent="0.3">
      <c r="B83" s="7"/>
      <c r="C83" s="121" t="s">
        <v>9</v>
      </c>
      <c r="D83" s="121"/>
      <c r="E83" s="121"/>
      <c r="F83" s="121"/>
      <c r="G83" s="13">
        <v>2100</v>
      </c>
      <c r="H83" s="11"/>
      <c r="I83" s="11">
        <f>SUM(H80:H82)</f>
        <v>374.84</v>
      </c>
      <c r="J83" s="225"/>
    </row>
    <row r="84" spans="2:10" ht="30" customHeight="1" x14ac:dyDescent="0.3">
      <c r="B84" s="7"/>
      <c r="C84" s="494" t="s">
        <v>166</v>
      </c>
      <c r="D84" s="495"/>
      <c r="E84" s="495"/>
      <c r="F84" s="496"/>
      <c r="G84" s="13"/>
      <c r="H84" s="11"/>
      <c r="I84" s="11"/>
    </row>
  </sheetData>
  <mergeCells count="45">
    <mergeCell ref="C82:F82"/>
    <mergeCell ref="C84:F84"/>
    <mergeCell ref="C37:F37"/>
    <mergeCell ref="C39:F39"/>
    <mergeCell ref="C42:F42"/>
    <mergeCell ref="C80:F80"/>
    <mergeCell ref="C69:F69"/>
    <mergeCell ref="C72:F72"/>
    <mergeCell ref="C78:F78"/>
    <mergeCell ref="C81:F81"/>
    <mergeCell ref="C44:F44"/>
    <mergeCell ref="C40:F40"/>
    <mergeCell ref="C48:F48"/>
    <mergeCell ref="E51:F51"/>
    <mergeCell ref="C52:F52"/>
    <mergeCell ref="C53:F53"/>
    <mergeCell ref="C33:F33"/>
    <mergeCell ref="C35:F35"/>
    <mergeCell ref="C68:F68"/>
    <mergeCell ref="C56:F56"/>
    <mergeCell ref="C58:F58"/>
    <mergeCell ref="C62:F62"/>
    <mergeCell ref="C63:F63"/>
    <mergeCell ref="C64:F64"/>
    <mergeCell ref="C67:F67"/>
    <mergeCell ref="C21:F21"/>
    <mergeCell ref="C23:F23"/>
    <mergeCell ref="C27:F27"/>
    <mergeCell ref="C29:F29"/>
    <mergeCell ref="C17:F17"/>
    <mergeCell ref="C18:F18"/>
    <mergeCell ref="C19:F19"/>
    <mergeCell ref="C24:F24"/>
    <mergeCell ref="C25:F25"/>
    <mergeCell ref="B1:I1"/>
    <mergeCell ref="E4:F4"/>
    <mergeCell ref="C5:F5"/>
    <mergeCell ref="C6:F6"/>
    <mergeCell ref="C7:F7"/>
    <mergeCell ref="C2:D2"/>
    <mergeCell ref="C11:F11"/>
    <mergeCell ref="C12:F12"/>
    <mergeCell ref="C13:F13"/>
    <mergeCell ref="C15:F15"/>
    <mergeCell ref="C16:F16"/>
  </mergeCells>
  <pageMargins left="0.7" right="0.7" top="0.75" bottom="0.75" header="0.3" footer="0.3"/>
  <pageSetup paperSize="120" scale="70" fitToHeight="0" orientation="portrait" horizontalDpi="1200" verticalDpi="1200" r:id="rId1"/>
  <headerFooter>
    <oddFooter>&amp;LReproduction interdite © TC Média Livres Inc.  &amp;RComptabilité 2</oddFooter>
  </headerFooter>
  <rowBreaks count="1" manualBreakCount="1">
    <brk id="4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33</vt:i4>
      </vt:variant>
      <vt:variant>
        <vt:lpstr>Plages nommées</vt:lpstr>
      </vt:variant>
      <vt:variant>
        <vt:i4>33</vt:i4>
      </vt:variant>
    </vt:vector>
  </HeadingPairs>
  <TitlesOfParts>
    <vt:vector size="66" baseType="lpstr">
      <vt:lpstr>SOMMAIRE</vt:lpstr>
      <vt:lpstr>Données constantes</vt:lpstr>
      <vt:lpstr>Problème 1</vt:lpstr>
      <vt:lpstr>Problème 2</vt:lpstr>
      <vt:lpstr>Problème 3</vt:lpstr>
      <vt:lpstr>Problème 4</vt:lpstr>
      <vt:lpstr>Problème 5</vt:lpstr>
      <vt:lpstr>Problème 6</vt:lpstr>
      <vt:lpstr>Problème 7</vt:lpstr>
      <vt:lpstr>Problème 8</vt:lpstr>
      <vt:lpstr>Problème 9</vt:lpstr>
      <vt:lpstr>Problème 10</vt:lpstr>
      <vt:lpstr>Problème 11</vt:lpstr>
      <vt:lpstr>Problème 12</vt:lpstr>
      <vt:lpstr>Problème 13</vt:lpstr>
      <vt:lpstr>Problème 14</vt:lpstr>
      <vt:lpstr>Problème 15</vt:lpstr>
      <vt:lpstr>Problème 16</vt:lpstr>
      <vt:lpstr>Problème 17</vt:lpstr>
      <vt:lpstr>Problème 18 </vt:lpstr>
      <vt:lpstr>Problème 19 </vt:lpstr>
      <vt:lpstr>Problème 20</vt:lpstr>
      <vt:lpstr>Problème 21</vt:lpstr>
      <vt:lpstr>Problème 22</vt:lpstr>
      <vt:lpstr>Problème 23</vt:lpstr>
      <vt:lpstr>Problème 24</vt:lpstr>
      <vt:lpstr>Problème 25</vt:lpstr>
      <vt:lpstr>Problème 26</vt:lpstr>
      <vt:lpstr>Problème 27</vt:lpstr>
      <vt:lpstr>Problème 28</vt:lpstr>
      <vt:lpstr>Problème 29</vt:lpstr>
      <vt:lpstr>Problème 30</vt:lpstr>
      <vt:lpstr>Problème 31 </vt:lpstr>
      <vt:lpstr>'Données constantes'!Zone_d_impression</vt:lpstr>
      <vt:lpstr>'Problème 1'!Zone_d_impression</vt:lpstr>
      <vt:lpstr>'Problème 10'!Zone_d_impression</vt:lpstr>
      <vt:lpstr>'Problème 11'!Zone_d_impression</vt:lpstr>
      <vt:lpstr>'Problème 12'!Zone_d_impression</vt:lpstr>
      <vt:lpstr>'Problème 13'!Zone_d_impression</vt:lpstr>
      <vt:lpstr>'Problème 14'!Zone_d_impression</vt:lpstr>
      <vt:lpstr>'Problème 15'!Zone_d_impression</vt:lpstr>
      <vt:lpstr>'Problème 16'!Zone_d_impression</vt:lpstr>
      <vt:lpstr>'Problème 17'!Zone_d_impression</vt:lpstr>
      <vt:lpstr>'Problème 18 '!Zone_d_impression</vt:lpstr>
      <vt:lpstr>'Problème 19 '!Zone_d_impression</vt:lpstr>
      <vt:lpstr>'Problème 2'!Zone_d_impression</vt:lpstr>
      <vt:lpstr>'Problème 20'!Zone_d_impression</vt:lpstr>
      <vt:lpstr>'Problème 21'!Zone_d_impression</vt:lpstr>
      <vt:lpstr>'Problème 22'!Zone_d_impression</vt:lpstr>
      <vt:lpstr>'Problème 23'!Zone_d_impression</vt:lpstr>
      <vt:lpstr>'Problème 24'!Zone_d_impression</vt:lpstr>
      <vt:lpstr>'Problème 25'!Zone_d_impression</vt:lpstr>
      <vt:lpstr>'Problème 26'!Zone_d_impression</vt:lpstr>
      <vt:lpstr>'Problème 27'!Zone_d_impression</vt:lpstr>
      <vt:lpstr>'Problème 28'!Zone_d_impression</vt:lpstr>
      <vt:lpstr>'Problème 29'!Zone_d_impression</vt:lpstr>
      <vt:lpstr>'Problème 3'!Zone_d_impression</vt:lpstr>
      <vt:lpstr>'Problème 30'!Zone_d_impression</vt:lpstr>
      <vt:lpstr>'Problème 31 '!Zone_d_impression</vt:lpstr>
      <vt:lpstr>'Problème 4'!Zone_d_impression</vt:lpstr>
      <vt:lpstr>'Problème 5'!Zone_d_impression</vt:lpstr>
      <vt:lpstr>'Problème 6'!Zone_d_impression</vt:lpstr>
      <vt:lpstr>'Problème 7'!Zone_d_impression</vt:lpstr>
      <vt:lpstr>'Problème 8'!Zone_d_impression</vt:lpstr>
      <vt:lpstr>'Problème 9'!Zone_d_impression</vt:lpstr>
      <vt:lpstr>SOMMAIRE!Zone_d_impression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Marylène</dc:creator>
  <cp:lastModifiedBy>Patricia Ayotte</cp:lastModifiedBy>
  <cp:lastPrinted>2018-04-10T13:45:33Z</cp:lastPrinted>
  <dcterms:created xsi:type="dcterms:W3CDTF">2017-01-09T19:47:31Z</dcterms:created>
  <dcterms:modified xsi:type="dcterms:W3CDTF">2020-04-22T18:56:29Z</dcterms:modified>
</cp:coreProperties>
</file>